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Záloha TB\ROZPOČTY - CENKROS\NOVÉ\Jesenná 13, PP - plochá strecha\Rozpočet\Úprava 1\"/>
    </mc:Choice>
  </mc:AlternateContent>
  <bookViews>
    <workbookView xWindow="0" yWindow="0" windowWidth="28800" windowHeight="12435"/>
  </bookViews>
  <sheets>
    <sheet name="Rekapitulácia stavby" sheetId="1" r:id="rId1"/>
    <sheet name="01 - Zateplenie strechy" sheetId="2" r:id="rId2"/>
    <sheet name="02 - Zateplenie fasády st..." sheetId="3" r:id="rId3"/>
    <sheet name="03 - Výmena výplňových ko..." sheetId="4" r:id="rId4"/>
    <sheet name="04 - Prekládka bleskozvodu" sheetId="5" r:id="rId5"/>
  </sheets>
  <definedNames>
    <definedName name="_xlnm._FilterDatabase" localSheetId="1" hidden="1">'01 - Zateplenie strechy'!$C$128:$K$275</definedName>
    <definedName name="_xlnm._FilterDatabase" localSheetId="2" hidden="1">'02 - Zateplenie fasády st...'!$C$124:$K$216</definedName>
    <definedName name="_xlnm._FilterDatabase" localSheetId="3" hidden="1">'03 - Výmena výplňových ko...'!$C$123:$K$157</definedName>
    <definedName name="_xlnm._FilterDatabase" localSheetId="4" hidden="1">'04 - Prekládka bleskozvodu'!$C$120:$K$133</definedName>
    <definedName name="_xlnm.Print_Titles" localSheetId="1">'01 - Zateplenie strechy'!$128:$128</definedName>
    <definedName name="_xlnm.Print_Titles" localSheetId="2">'02 - Zateplenie fasády st...'!$124:$124</definedName>
    <definedName name="_xlnm.Print_Titles" localSheetId="3">'03 - Výmena výplňových ko...'!$123:$123</definedName>
    <definedName name="_xlnm.Print_Titles" localSheetId="4">'04 - Prekládka bleskozvodu'!$120:$120</definedName>
    <definedName name="_xlnm.Print_Titles" localSheetId="0">'Rekapitulácia stavby'!$92:$92</definedName>
    <definedName name="_xlnm.Print_Area" localSheetId="1">'01 - Zateplenie strechy'!$C$116:$K$275</definedName>
    <definedName name="_xlnm.Print_Area" localSheetId="2">'02 - Zateplenie fasády st...'!$C$112:$K$216</definedName>
    <definedName name="_xlnm.Print_Area" localSheetId="3">'03 - Výmena výplňových ko...'!$C$111:$K$157</definedName>
    <definedName name="_xlnm.Print_Area" localSheetId="4">'04 - Prekládka bleskozvodu'!$C$108:$K$133</definedName>
    <definedName name="_xlnm.Print_Area" localSheetId="0">'Rekapitulácia stavby'!$D$4:$AO$76,'Rekapitulácia stavby'!$C$82:$AQ$99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33" i="5"/>
  <c r="BH133" i="5"/>
  <c r="BG133" i="5"/>
  <c r="BE133" i="5"/>
  <c r="T133" i="5"/>
  <c r="T132" i="5"/>
  <c r="R133" i="5"/>
  <c r="R132" i="5" s="1"/>
  <c r="P133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7" i="5"/>
  <c r="BH127" i="5"/>
  <c r="BG127" i="5"/>
  <c r="BE127" i="5"/>
  <c r="T127" i="5"/>
  <c r="R127" i="5"/>
  <c r="P127" i="5"/>
  <c r="BI124" i="5"/>
  <c r="BH124" i="5"/>
  <c r="BG124" i="5"/>
  <c r="BE124" i="5"/>
  <c r="T124" i="5"/>
  <c r="T123" i="5" s="1"/>
  <c r="T122" i="5" s="1"/>
  <c r="R124" i="5"/>
  <c r="R123" i="5"/>
  <c r="R122" i="5" s="1"/>
  <c r="P124" i="5"/>
  <c r="P123" i="5"/>
  <c r="P122" i="5"/>
  <c r="J118" i="5"/>
  <c r="J117" i="5"/>
  <c r="F117" i="5"/>
  <c r="F115" i="5"/>
  <c r="E113" i="5"/>
  <c r="J92" i="5"/>
  <c r="J91" i="5"/>
  <c r="F91" i="5"/>
  <c r="F89" i="5"/>
  <c r="E87" i="5"/>
  <c r="J18" i="5"/>
  <c r="E18" i="5"/>
  <c r="F92" i="5" s="1"/>
  <c r="J17" i="5"/>
  <c r="J12" i="5"/>
  <c r="J115" i="5"/>
  <c r="E7" i="5"/>
  <c r="E111" i="5" s="1"/>
  <c r="J37" i="4"/>
  <c r="J36" i="4"/>
  <c r="AY97" i="1" s="1"/>
  <c r="J35" i="4"/>
  <c r="AX97" i="1"/>
  <c r="BI157" i="4"/>
  <c r="BH157" i="4"/>
  <c r="BG157" i="4"/>
  <c r="BE157" i="4"/>
  <c r="T157" i="4"/>
  <c r="T156" i="4" s="1"/>
  <c r="R157" i="4"/>
  <c r="R156" i="4"/>
  <c r="P157" i="4"/>
  <c r="P156" i="4" s="1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6" i="4"/>
  <c r="BH146" i="4"/>
  <c r="BG146" i="4"/>
  <c r="BE146" i="4"/>
  <c r="T146" i="4"/>
  <c r="T145" i="4"/>
  <c r="R146" i="4"/>
  <c r="R145" i="4"/>
  <c r="P146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1" i="4"/>
  <c r="BH131" i="4"/>
  <c r="BG131" i="4"/>
  <c r="BE131" i="4"/>
  <c r="T131" i="4"/>
  <c r="R131" i="4"/>
  <c r="P131" i="4"/>
  <c r="BI129" i="4"/>
  <c r="BH129" i="4"/>
  <c r="BG129" i="4"/>
  <c r="BE129" i="4"/>
  <c r="T129" i="4"/>
  <c r="R129" i="4"/>
  <c r="P129" i="4"/>
  <c r="BI127" i="4"/>
  <c r="BH127" i="4"/>
  <c r="BG127" i="4"/>
  <c r="BE127" i="4"/>
  <c r="T127" i="4"/>
  <c r="T126" i="4" s="1"/>
  <c r="R127" i="4"/>
  <c r="R126" i="4"/>
  <c r="P127" i="4"/>
  <c r="P126" i="4" s="1"/>
  <c r="J121" i="4"/>
  <c r="J120" i="4"/>
  <c r="F120" i="4"/>
  <c r="F118" i="4"/>
  <c r="E116" i="4"/>
  <c r="J92" i="4"/>
  <c r="J91" i="4"/>
  <c r="F91" i="4"/>
  <c r="F89" i="4"/>
  <c r="E87" i="4"/>
  <c r="J18" i="4"/>
  <c r="E18" i="4"/>
  <c r="F121" i="4"/>
  <c r="J17" i="4"/>
  <c r="J12" i="4"/>
  <c r="J118" i="4" s="1"/>
  <c r="E7" i="4"/>
  <c r="E114" i="4"/>
  <c r="J37" i="3"/>
  <c r="J36" i="3"/>
  <c r="AY96" i="1"/>
  <c r="J35" i="3"/>
  <c r="AX96" i="1"/>
  <c r="BI216" i="3"/>
  <c r="BH216" i="3"/>
  <c r="BG216" i="3"/>
  <c r="BE216" i="3"/>
  <c r="T216" i="3"/>
  <c r="R216" i="3"/>
  <c r="P216" i="3"/>
  <c r="BI214" i="3"/>
  <c r="BH214" i="3"/>
  <c r="BG214" i="3"/>
  <c r="BE214" i="3"/>
  <c r="T214" i="3"/>
  <c r="R214" i="3"/>
  <c r="P214" i="3"/>
  <c r="BI212" i="3"/>
  <c r="BH212" i="3"/>
  <c r="BG212" i="3"/>
  <c r="BE212" i="3"/>
  <c r="T212" i="3"/>
  <c r="R212" i="3"/>
  <c r="P212" i="3"/>
  <c r="BI210" i="3"/>
  <c r="BH210" i="3"/>
  <c r="BG210" i="3"/>
  <c r="BE210" i="3"/>
  <c r="T210" i="3"/>
  <c r="R210" i="3"/>
  <c r="P210" i="3"/>
  <c r="BI208" i="3"/>
  <c r="BH208" i="3"/>
  <c r="BG208" i="3"/>
  <c r="BE208" i="3"/>
  <c r="T208" i="3"/>
  <c r="R208" i="3"/>
  <c r="P208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199" i="3"/>
  <c r="BH199" i="3"/>
  <c r="BG199" i="3"/>
  <c r="BE199" i="3"/>
  <c r="T199" i="3"/>
  <c r="R199" i="3"/>
  <c r="P199" i="3"/>
  <c r="BI197" i="3"/>
  <c r="BH197" i="3"/>
  <c r="BG197" i="3"/>
  <c r="BE197" i="3"/>
  <c r="T197" i="3"/>
  <c r="R197" i="3"/>
  <c r="P197" i="3"/>
  <c r="BI195" i="3"/>
  <c r="BH195" i="3"/>
  <c r="BG195" i="3"/>
  <c r="BE195" i="3"/>
  <c r="T195" i="3"/>
  <c r="R195" i="3"/>
  <c r="P195" i="3"/>
  <c r="BI192" i="3"/>
  <c r="BH192" i="3"/>
  <c r="BG192" i="3"/>
  <c r="BE192" i="3"/>
  <c r="T192" i="3"/>
  <c r="T191" i="3" s="1"/>
  <c r="R192" i="3"/>
  <c r="R191" i="3"/>
  <c r="P192" i="3"/>
  <c r="P191" i="3" s="1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79" i="3"/>
  <c r="BH179" i="3"/>
  <c r="BG179" i="3"/>
  <c r="BE179" i="3"/>
  <c r="T179" i="3"/>
  <c r="R179" i="3"/>
  <c r="P179" i="3"/>
  <c r="BI175" i="3"/>
  <c r="BH175" i="3"/>
  <c r="BG175" i="3"/>
  <c r="BE175" i="3"/>
  <c r="T175" i="3"/>
  <c r="R175" i="3"/>
  <c r="P175" i="3"/>
  <c r="BI166" i="3"/>
  <c r="BH166" i="3"/>
  <c r="BG166" i="3"/>
  <c r="BE166" i="3"/>
  <c r="T166" i="3"/>
  <c r="R166" i="3"/>
  <c r="P166" i="3"/>
  <c r="BI157" i="3"/>
  <c r="BH157" i="3"/>
  <c r="BG157" i="3"/>
  <c r="BE157" i="3"/>
  <c r="T157" i="3"/>
  <c r="R157" i="3"/>
  <c r="P157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2" i="3"/>
  <c r="BH152" i="3"/>
  <c r="BG152" i="3"/>
  <c r="BE152" i="3"/>
  <c r="T152" i="3"/>
  <c r="R152" i="3"/>
  <c r="P152" i="3"/>
  <c r="BI150" i="3"/>
  <c r="BH150" i="3"/>
  <c r="BG150" i="3"/>
  <c r="BE150" i="3"/>
  <c r="T150" i="3"/>
  <c r="R150" i="3"/>
  <c r="P150" i="3"/>
  <c r="BI146" i="3"/>
  <c r="BH146" i="3"/>
  <c r="BG146" i="3"/>
  <c r="BE146" i="3"/>
  <c r="T146" i="3"/>
  <c r="R146" i="3"/>
  <c r="P146" i="3"/>
  <c r="BI139" i="3"/>
  <c r="BH139" i="3"/>
  <c r="BG139" i="3"/>
  <c r="BE139" i="3"/>
  <c r="T139" i="3"/>
  <c r="R139" i="3"/>
  <c r="P139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J122" i="3"/>
  <c r="J121" i="3"/>
  <c r="F121" i="3"/>
  <c r="F119" i="3"/>
  <c r="E117" i="3"/>
  <c r="J92" i="3"/>
  <c r="J91" i="3"/>
  <c r="F91" i="3"/>
  <c r="F89" i="3"/>
  <c r="E87" i="3"/>
  <c r="J18" i="3"/>
  <c r="E18" i="3"/>
  <c r="F92" i="3" s="1"/>
  <c r="J17" i="3"/>
  <c r="J12" i="3"/>
  <c r="J119" i="3"/>
  <c r="E7" i="3"/>
  <c r="E115" i="3" s="1"/>
  <c r="J37" i="2"/>
  <c r="J36" i="2"/>
  <c r="AY95" i="1" s="1"/>
  <c r="J35" i="2"/>
  <c r="AX95" i="1"/>
  <c r="BI274" i="2"/>
  <c r="BH274" i="2"/>
  <c r="BG274" i="2"/>
  <c r="BE274" i="2"/>
  <c r="T274" i="2"/>
  <c r="T273" i="2" s="1"/>
  <c r="T272" i="2" s="1"/>
  <c r="R274" i="2"/>
  <c r="R273" i="2" s="1"/>
  <c r="R272" i="2" s="1"/>
  <c r="P274" i="2"/>
  <c r="P273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8" i="2"/>
  <c r="BH258" i="2"/>
  <c r="BG258" i="2"/>
  <c r="BE258" i="2"/>
  <c r="T258" i="2"/>
  <c r="R258" i="2"/>
  <c r="P258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36" i="2"/>
  <c r="BH236" i="2"/>
  <c r="BG236" i="2"/>
  <c r="BE236" i="2"/>
  <c r="T236" i="2"/>
  <c r="R236" i="2"/>
  <c r="P236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R232" i="2"/>
  <c r="P232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2" i="2"/>
  <c r="BH222" i="2"/>
  <c r="BG222" i="2"/>
  <c r="BE222" i="2"/>
  <c r="T222" i="2"/>
  <c r="R222" i="2"/>
  <c r="P222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3" i="2"/>
  <c r="BH163" i="2"/>
  <c r="BG163" i="2"/>
  <c r="BE163" i="2"/>
  <c r="T163" i="2"/>
  <c r="T162" i="2" s="1"/>
  <c r="R163" i="2"/>
  <c r="R162" i="2"/>
  <c r="P163" i="2"/>
  <c r="P162" i="2" s="1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2" i="2"/>
  <c r="BH132" i="2"/>
  <c r="BG132" i="2"/>
  <c r="BE132" i="2"/>
  <c r="T132" i="2"/>
  <c r="R132" i="2"/>
  <c r="P132" i="2"/>
  <c r="J126" i="2"/>
  <c r="J125" i="2"/>
  <c r="F125" i="2"/>
  <c r="F123" i="2"/>
  <c r="E121" i="2"/>
  <c r="J92" i="2"/>
  <c r="J91" i="2"/>
  <c r="F91" i="2"/>
  <c r="F89" i="2"/>
  <c r="E87" i="2"/>
  <c r="J18" i="2"/>
  <c r="E18" i="2"/>
  <c r="F126" i="2"/>
  <c r="J17" i="2"/>
  <c r="J12" i="2"/>
  <c r="J123" i="2" s="1"/>
  <c r="E7" i="2"/>
  <c r="E119" i="2"/>
  <c r="L90" i="1"/>
  <c r="AM90" i="1"/>
  <c r="AM89" i="1"/>
  <c r="L89" i="1"/>
  <c r="AM87" i="1"/>
  <c r="L87" i="1"/>
  <c r="L85" i="1"/>
  <c r="L84" i="1"/>
  <c r="J131" i="5"/>
  <c r="J130" i="5"/>
  <c r="BK129" i="5"/>
  <c r="BK157" i="4"/>
  <c r="BK155" i="4"/>
  <c r="BK151" i="4"/>
  <c r="J149" i="4"/>
  <c r="J144" i="4"/>
  <c r="BK140" i="4"/>
  <c r="BK137" i="4"/>
  <c r="BK135" i="4"/>
  <c r="BK129" i="4"/>
  <c r="BK214" i="3"/>
  <c r="J210" i="3"/>
  <c r="BK208" i="3"/>
  <c r="BK206" i="3"/>
  <c r="BK205" i="3"/>
  <c r="BK203" i="3"/>
  <c r="BK197" i="3"/>
  <c r="J195" i="3"/>
  <c r="BK192" i="3"/>
  <c r="J190" i="3"/>
  <c r="BK189" i="3"/>
  <c r="BK188" i="3"/>
  <c r="BK186" i="3"/>
  <c r="BK185" i="3"/>
  <c r="J179" i="3"/>
  <c r="J166" i="3"/>
  <c r="J155" i="3"/>
  <c r="BK154" i="3"/>
  <c r="BK146" i="3"/>
  <c r="J134" i="3"/>
  <c r="J133" i="3"/>
  <c r="J131" i="3"/>
  <c r="BK130" i="3"/>
  <c r="J129" i="3"/>
  <c r="J128" i="3"/>
  <c r="BK274" i="2"/>
  <c r="J274" i="2"/>
  <c r="BK271" i="2"/>
  <c r="BK270" i="2"/>
  <c r="J266" i="2"/>
  <c r="BK265" i="2"/>
  <c r="BK258" i="2"/>
  <c r="J250" i="2"/>
  <c r="J247" i="2"/>
  <c r="J245" i="2"/>
  <c r="J240" i="2"/>
  <c r="BK236" i="2"/>
  <c r="J232" i="2"/>
  <c r="J226" i="2"/>
  <c r="J222" i="2"/>
  <c r="BK220" i="2"/>
  <c r="BK218" i="2"/>
  <c r="J217" i="2"/>
  <c r="BK215" i="2"/>
  <c r="BK213" i="2"/>
  <c r="BK210" i="2"/>
  <c r="BK205" i="2"/>
  <c r="BK191" i="2"/>
  <c r="BK187" i="2"/>
  <c r="J178" i="2"/>
  <c r="J166" i="2"/>
  <c r="J154" i="2"/>
  <c r="J151" i="2"/>
  <c r="J150" i="2"/>
  <c r="BK146" i="2"/>
  <c r="J143" i="2"/>
  <c r="BK132" i="2"/>
  <c r="AS94" i="1"/>
  <c r="BK131" i="5"/>
  <c r="BK130" i="5"/>
  <c r="J129" i="5"/>
  <c r="BK127" i="5"/>
  <c r="J127" i="5"/>
  <c r="J124" i="5"/>
  <c r="J157" i="4"/>
  <c r="J155" i="4"/>
  <c r="J154" i="4"/>
  <c r="BK152" i="4"/>
  <c r="J151" i="4"/>
  <c r="BK144" i="4"/>
  <c r="BK143" i="4"/>
  <c r="J140" i="4"/>
  <c r="BK136" i="4"/>
  <c r="J134" i="4"/>
  <c r="J131" i="4"/>
  <c r="BK127" i="4"/>
  <c r="BK216" i="3"/>
  <c r="J216" i="3"/>
  <c r="J214" i="3"/>
  <c r="BK212" i="3"/>
  <c r="BK210" i="3"/>
  <c r="J206" i="3"/>
  <c r="J202" i="3"/>
  <c r="BK201" i="3"/>
  <c r="J199" i="3"/>
  <c r="BK195" i="3"/>
  <c r="J188" i="3"/>
  <c r="J181" i="3"/>
  <c r="J175" i="3"/>
  <c r="J157" i="3"/>
  <c r="BK152" i="3"/>
  <c r="J150" i="3"/>
  <c r="J146" i="3"/>
  <c r="BK139" i="3"/>
  <c r="BK134" i="3"/>
  <c r="BK131" i="3"/>
  <c r="BK129" i="3"/>
  <c r="J271" i="2"/>
  <c r="BK266" i="2"/>
  <c r="J265" i="2"/>
  <c r="J263" i="2"/>
  <c r="J261" i="2"/>
  <c r="BK260" i="2"/>
  <c r="J254" i="2"/>
  <c r="BK250" i="2"/>
  <c r="BK249" i="2"/>
  <c r="J248" i="2"/>
  <c r="J246" i="2"/>
  <c r="BK244" i="2"/>
  <c r="J242" i="2"/>
  <c r="J238" i="2"/>
  <c r="BK234" i="2"/>
  <c r="BK224" i="2"/>
  <c r="BK217" i="2"/>
  <c r="BK212" i="2"/>
  <c r="BK207" i="2"/>
  <c r="BK193" i="2"/>
  <c r="J187" i="2"/>
  <c r="BK176" i="2"/>
  <c r="BK174" i="2"/>
  <c r="BK170" i="2"/>
  <c r="BK163" i="2"/>
  <c r="J161" i="2"/>
  <c r="J157" i="2"/>
  <c r="J156" i="2"/>
  <c r="BK154" i="2"/>
  <c r="BK151" i="2"/>
  <c r="BK149" i="2"/>
  <c r="BK147" i="2"/>
  <c r="BK144" i="2"/>
  <c r="J142" i="2"/>
  <c r="BK138" i="2"/>
  <c r="J136" i="2"/>
  <c r="BK133" i="5"/>
  <c r="BK154" i="4"/>
  <c r="J152" i="4"/>
  <c r="BK149" i="4"/>
  <c r="BK146" i="4"/>
  <c r="J142" i="4"/>
  <c r="J139" i="4"/>
  <c r="J137" i="4"/>
  <c r="J127" i="4"/>
  <c r="J208" i="3"/>
  <c r="J205" i="3"/>
  <c r="J203" i="3"/>
  <c r="BK202" i="3"/>
  <c r="J201" i="3"/>
  <c r="BK199" i="3"/>
  <c r="J197" i="3"/>
  <c r="BK190" i="3"/>
  <c r="J189" i="3"/>
  <c r="J186" i="3"/>
  <c r="J185" i="3"/>
  <c r="BK183" i="3"/>
  <c r="BK182" i="3"/>
  <c r="BK166" i="3"/>
  <c r="BK157" i="3"/>
  <c r="BK155" i="3"/>
  <c r="J154" i="3"/>
  <c r="J152" i="3"/>
  <c r="BK150" i="3"/>
  <c r="J139" i="3"/>
  <c r="BK135" i="3"/>
  <c r="BK133" i="3"/>
  <c r="J130" i="3"/>
  <c r="BK128" i="3"/>
  <c r="J270" i="2"/>
  <c r="BK268" i="2"/>
  <c r="BK263" i="2"/>
  <c r="BK261" i="2"/>
  <c r="J256" i="2"/>
  <c r="BK252" i="2"/>
  <c r="BK248" i="2"/>
  <c r="BK247" i="2"/>
  <c r="BK246" i="2"/>
  <c r="BK242" i="2"/>
  <c r="BK240" i="2"/>
  <c r="BK232" i="2"/>
  <c r="BK226" i="2"/>
  <c r="J224" i="2"/>
  <c r="J218" i="2"/>
  <c r="BK209" i="2"/>
  <c r="BK189" i="2"/>
  <c r="BK178" i="2"/>
  <c r="J176" i="2"/>
  <c r="BK172" i="2"/>
  <c r="BK168" i="2"/>
  <c r="J160" i="2"/>
  <c r="J159" i="2"/>
  <c r="BK157" i="2"/>
  <c r="BK156" i="2"/>
  <c r="J153" i="2"/>
  <c r="J147" i="2"/>
  <c r="J146" i="2"/>
  <c r="BK140" i="2"/>
  <c r="J138" i="2"/>
  <c r="J133" i="5"/>
  <c r="BK124" i="5"/>
  <c r="J146" i="4"/>
  <c r="J143" i="4"/>
  <c r="BK142" i="4"/>
  <c r="BK139" i="4"/>
  <c r="J136" i="4"/>
  <c r="J135" i="4"/>
  <c r="BK134" i="4"/>
  <c r="BK131" i="4"/>
  <c r="J129" i="4"/>
  <c r="J212" i="3"/>
  <c r="J192" i="3"/>
  <c r="J183" i="3"/>
  <c r="J182" i="3"/>
  <c r="BK181" i="3"/>
  <c r="BK179" i="3"/>
  <c r="BK175" i="3"/>
  <c r="J135" i="3"/>
  <c r="J268" i="2"/>
  <c r="J260" i="2"/>
  <c r="J258" i="2"/>
  <c r="BK256" i="2"/>
  <c r="BK254" i="2"/>
  <c r="J252" i="2"/>
  <c r="J249" i="2"/>
  <c r="BK245" i="2"/>
  <c r="J244" i="2"/>
  <c r="BK238" i="2"/>
  <c r="J236" i="2"/>
  <c r="J234" i="2"/>
  <c r="BK222" i="2"/>
  <c r="J220" i="2"/>
  <c r="J215" i="2"/>
  <c r="J213" i="2"/>
  <c r="J212" i="2"/>
  <c r="J210" i="2"/>
  <c r="J209" i="2"/>
  <c r="J207" i="2"/>
  <c r="J205" i="2"/>
  <c r="J193" i="2"/>
  <c r="J191" i="2"/>
  <c r="J189" i="2"/>
  <c r="J174" i="2"/>
  <c r="J172" i="2"/>
  <c r="J170" i="2"/>
  <c r="J168" i="2"/>
  <c r="BK166" i="2"/>
  <c r="J163" i="2"/>
  <c r="BK161" i="2"/>
  <c r="BK160" i="2"/>
  <c r="BK159" i="2"/>
  <c r="BK153" i="2"/>
  <c r="BK150" i="2"/>
  <c r="J149" i="2"/>
  <c r="J144" i="2"/>
  <c r="BK143" i="2"/>
  <c r="BK142" i="2"/>
  <c r="J140" i="2"/>
  <c r="BK136" i="2"/>
  <c r="J132" i="2"/>
  <c r="R131" i="2" l="1"/>
  <c r="BK145" i="2"/>
  <c r="J145" i="2" s="1"/>
  <c r="J100" i="2" s="1"/>
  <c r="BK165" i="2"/>
  <c r="BK219" i="2"/>
  <c r="J219" i="2" s="1"/>
  <c r="J104" i="2" s="1"/>
  <c r="BK243" i="2"/>
  <c r="J243" i="2" s="1"/>
  <c r="J105" i="2" s="1"/>
  <c r="BK251" i="2"/>
  <c r="J251" i="2" s="1"/>
  <c r="J106" i="2" s="1"/>
  <c r="T251" i="2"/>
  <c r="T257" i="2"/>
  <c r="R127" i="3"/>
  <c r="R153" i="3"/>
  <c r="R194" i="3"/>
  <c r="BK204" i="3"/>
  <c r="J204" i="3" s="1"/>
  <c r="J104" i="3" s="1"/>
  <c r="BK209" i="3"/>
  <c r="J209" i="3" s="1"/>
  <c r="J105" i="3" s="1"/>
  <c r="T148" i="4"/>
  <c r="T147" i="4"/>
  <c r="BK126" i="5"/>
  <c r="BK125" i="5" s="1"/>
  <c r="J125" i="5" s="1"/>
  <c r="J99" i="5" s="1"/>
  <c r="P131" i="2"/>
  <c r="T139" i="2"/>
  <c r="P145" i="2"/>
  <c r="R165" i="2"/>
  <c r="R219" i="2"/>
  <c r="P243" i="2"/>
  <c r="P251" i="2"/>
  <c r="P257" i="2"/>
  <c r="BK127" i="3"/>
  <c r="BK153" i="3"/>
  <c r="J153" i="3" s="1"/>
  <c r="J99" i="3" s="1"/>
  <c r="P194" i="3"/>
  <c r="P200" i="3"/>
  <c r="R204" i="3"/>
  <c r="P209" i="3"/>
  <c r="BK128" i="4"/>
  <c r="J128" i="4" s="1"/>
  <c r="J99" i="4" s="1"/>
  <c r="R128" i="4"/>
  <c r="R125" i="4"/>
  <c r="R124" i="4" s="1"/>
  <c r="BK133" i="4"/>
  <c r="J133" i="4"/>
  <c r="J100" i="4"/>
  <c r="P133" i="4"/>
  <c r="BK148" i="4"/>
  <c r="J148" i="4"/>
  <c r="J103" i="4"/>
  <c r="P148" i="4"/>
  <c r="P147" i="4" s="1"/>
  <c r="R126" i="5"/>
  <c r="R125" i="5"/>
  <c r="R121" i="5" s="1"/>
  <c r="BK131" i="2"/>
  <c r="BK139" i="2"/>
  <c r="J139" i="2" s="1"/>
  <c r="J99" i="2" s="1"/>
  <c r="R139" i="2"/>
  <c r="R145" i="2"/>
  <c r="P165" i="2"/>
  <c r="P164" i="2" s="1"/>
  <c r="P219" i="2"/>
  <c r="R243" i="2"/>
  <c r="BK257" i="2"/>
  <c r="J257" i="2" s="1"/>
  <c r="J107" i="2" s="1"/>
  <c r="T127" i="3"/>
  <c r="P153" i="3"/>
  <c r="BK194" i="3"/>
  <c r="J194" i="3" s="1"/>
  <c r="J102" i="3" s="1"/>
  <c r="T194" i="3"/>
  <c r="R200" i="3"/>
  <c r="P204" i="3"/>
  <c r="T209" i="3"/>
  <c r="P128" i="4"/>
  <c r="P125" i="4" s="1"/>
  <c r="P124" i="4" s="1"/>
  <c r="AU97" i="1" s="1"/>
  <c r="T128" i="4"/>
  <c r="T125" i="4" s="1"/>
  <c r="T124" i="4" s="1"/>
  <c r="R133" i="4"/>
  <c r="P126" i="5"/>
  <c r="P125" i="5" s="1"/>
  <c r="P121" i="5" s="1"/>
  <c r="AU98" i="1" s="1"/>
  <c r="T131" i="2"/>
  <c r="P139" i="2"/>
  <c r="T145" i="2"/>
  <c r="T165" i="2"/>
  <c r="T164" i="2"/>
  <c r="T219" i="2"/>
  <c r="T243" i="2"/>
  <c r="R251" i="2"/>
  <c r="R257" i="2"/>
  <c r="P127" i="3"/>
  <c r="P126" i="3" s="1"/>
  <c r="T153" i="3"/>
  <c r="BK200" i="3"/>
  <c r="J200" i="3" s="1"/>
  <c r="J103" i="3" s="1"/>
  <c r="T200" i="3"/>
  <c r="T204" i="3"/>
  <c r="R209" i="3"/>
  <c r="T133" i="4"/>
  <c r="R148" i="4"/>
  <c r="R147" i="4"/>
  <c r="T126" i="5"/>
  <c r="T125" i="5" s="1"/>
  <c r="T121" i="5" s="1"/>
  <c r="E85" i="2"/>
  <c r="BF138" i="2"/>
  <c r="BF143" i="2"/>
  <c r="BF150" i="2"/>
  <c r="BF156" i="2"/>
  <c r="BF166" i="2"/>
  <c r="BF168" i="2"/>
  <c r="BF170" i="2"/>
  <c r="BF172" i="2"/>
  <c r="BF187" i="2"/>
  <c r="BF189" i="2"/>
  <c r="BF191" i="2"/>
  <c r="BF209" i="2"/>
  <c r="BF213" i="2"/>
  <c r="BF222" i="2"/>
  <c r="BF232" i="2"/>
  <c r="BF234" i="2"/>
  <c r="BF242" i="2"/>
  <c r="BF248" i="2"/>
  <c r="BF260" i="2"/>
  <c r="BF266" i="2"/>
  <c r="E85" i="3"/>
  <c r="J89" i="3"/>
  <c r="BF134" i="3"/>
  <c r="BF181" i="3"/>
  <c r="BF182" i="3"/>
  <c r="BF190" i="3"/>
  <c r="BF201" i="3"/>
  <c r="BF212" i="3"/>
  <c r="F92" i="4"/>
  <c r="BF134" i="4"/>
  <c r="BF135" i="4"/>
  <c r="BF139" i="4"/>
  <c r="BF143" i="4"/>
  <c r="BF144" i="4"/>
  <c r="BK156" i="4"/>
  <c r="J156" i="4" s="1"/>
  <c r="J104" i="4" s="1"/>
  <c r="E85" i="5"/>
  <c r="J89" i="5"/>
  <c r="F118" i="5"/>
  <c r="J89" i="2"/>
  <c r="F92" i="2"/>
  <c r="BF144" i="2"/>
  <c r="BF146" i="2"/>
  <c r="BF159" i="2"/>
  <c r="BF161" i="2"/>
  <c r="BF217" i="2"/>
  <c r="BF254" i="2"/>
  <c r="BF261" i="2"/>
  <c r="BF268" i="2"/>
  <c r="BF270" i="2"/>
  <c r="BK162" i="2"/>
  <c r="J162" i="2" s="1"/>
  <c r="J101" i="2" s="1"/>
  <c r="F122" i="3"/>
  <c r="BF129" i="3"/>
  <c r="BF183" i="3"/>
  <c r="BF185" i="3"/>
  <c r="BF186" i="3"/>
  <c r="BF188" i="3"/>
  <c r="BF199" i="3"/>
  <c r="BF202" i="3"/>
  <c r="BF203" i="3"/>
  <c r="BF206" i="3"/>
  <c r="BK191" i="3"/>
  <c r="J191" i="3" s="1"/>
  <c r="J100" i="3" s="1"/>
  <c r="BF137" i="4"/>
  <c r="BF140" i="4"/>
  <c r="BF142" i="4"/>
  <c r="BF151" i="4"/>
  <c r="BF155" i="4"/>
  <c r="BF157" i="4"/>
  <c r="BF132" i="2"/>
  <c r="BF136" i="2"/>
  <c r="BF140" i="2"/>
  <c r="BF147" i="2"/>
  <c r="BF153" i="2"/>
  <c r="BF154" i="2"/>
  <c r="BF174" i="2"/>
  <c r="BF178" i="2"/>
  <c r="BF207" i="2"/>
  <c r="BF210" i="2"/>
  <c r="BF236" i="2"/>
  <c r="BF240" i="2"/>
  <c r="BF245" i="2"/>
  <c r="BF246" i="2"/>
  <c r="BF250" i="2"/>
  <c r="BF252" i="2"/>
  <c r="BF256" i="2"/>
  <c r="BF258" i="2"/>
  <c r="BF263" i="2"/>
  <c r="BF133" i="3"/>
  <c r="BF139" i="3"/>
  <c r="BF146" i="3"/>
  <c r="BF150" i="3"/>
  <c r="BF152" i="3"/>
  <c r="BF155" i="3"/>
  <c r="BF179" i="3"/>
  <c r="BF205" i="3"/>
  <c r="BF208" i="3"/>
  <c r="BF214" i="3"/>
  <c r="BF216" i="3"/>
  <c r="E85" i="4"/>
  <c r="J89" i="4"/>
  <c r="BF136" i="4"/>
  <c r="BF152" i="4"/>
  <c r="BK145" i="4"/>
  <c r="J145" i="4" s="1"/>
  <c r="J101" i="4" s="1"/>
  <c r="BF124" i="5"/>
  <c r="BF129" i="5"/>
  <c r="BF131" i="5"/>
  <c r="BF133" i="5"/>
  <c r="BF142" i="2"/>
  <c r="BF149" i="2"/>
  <c r="BF151" i="2"/>
  <c r="BF157" i="2"/>
  <c r="BF160" i="2"/>
  <c r="BF163" i="2"/>
  <c r="BF176" i="2"/>
  <c r="BF193" i="2"/>
  <c r="BF205" i="2"/>
  <c r="BF212" i="2"/>
  <c r="BF215" i="2"/>
  <c r="BF218" i="2"/>
  <c r="BF220" i="2"/>
  <c r="BF224" i="2"/>
  <c r="BF226" i="2"/>
  <c r="BF238" i="2"/>
  <c r="BF244" i="2"/>
  <c r="BF247" i="2"/>
  <c r="BF249" i="2"/>
  <c r="BF265" i="2"/>
  <c r="BF271" i="2"/>
  <c r="BF274" i="2"/>
  <c r="BK273" i="2"/>
  <c r="J273" i="2" s="1"/>
  <c r="J109" i="2" s="1"/>
  <c r="BF128" i="3"/>
  <c r="BF130" i="3"/>
  <c r="BF131" i="3"/>
  <c r="BF135" i="3"/>
  <c r="BF154" i="3"/>
  <c r="BF157" i="3"/>
  <c r="BF166" i="3"/>
  <c r="BF175" i="3"/>
  <c r="BF189" i="3"/>
  <c r="BF192" i="3"/>
  <c r="BF195" i="3"/>
  <c r="BF197" i="3"/>
  <c r="BF210" i="3"/>
  <c r="BF127" i="4"/>
  <c r="BF129" i="4"/>
  <c r="BF131" i="4"/>
  <c r="BF146" i="4"/>
  <c r="BF149" i="4"/>
  <c r="BF154" i="4"/>
  <c r="BK126" i="4"/>
  <c r="J126" i="4" s="1"/>
  <c r="J98" i="4" s="1"/>
  <c r="BF127" i="5"/>
  <c r="BF130" i="5"/>
  <c r="BK123" i="5"/>
  <c r="BK122" i="5" s="1"/>
  <c r="J122" i="5" s="1"/>
  <c r="J97" i="5" s="1"/>
  <c r="BK132" i="5"/>
  <c r="J132" i="5" s="1"/>
  <c r="J101" i="5" s="1"/>
  <c r="J33" i="2"/>
  <c r="AV95" i="1" s="1"/>
  <c r="J33" i="4"/>
  <c r="AV97" i="1" s="1"/>
  <c r="F33" i="5"/>
  <c r="AZ98" i="1" s="1"/>
  <c r="F35" i="3"/>
  <c r="BB96" i="1" s="1"/>
  <c r="F33" i="4"/>
  <c r="AZ97" i="1"/>
  <c r="J33" i="5"/>
  <c r="AV98" i="1" s="1"/>
  <c r="F35" i="5"/>
  <c r="BB98" i="1" s="1"/>
  <c r="F33" i="2"/>
  <c r="AZ95" i="1" s="1"/>
  <c r="F37" i="2"/>
  <c r="BD95" i="1" s="1"/>
  <c r="F35" i="2"/>
  <c r="BB95" i="1" s="1"/>
  <c r="F36" i="2"/>
  <c r="BC95" i="1"/>
  <c r="F36" i="5"/>
  <c r="BC98" i="1" s="1"/>
  <c r="F37" i="3"/>
  <c r="BD96" i="1"/>
  <c r="F37" i="4"/>
  <c r="BD97" i="1" s="1"/>
  <c r="F35" i="4"/>
  <c r="BB97" i="1" s="1"/>
  <c r="F33" i="3"/>
  <c r="AZ96" i="1" s="1"/>
  <c r="J33" i="3"/>
  <c r="AV96" i="1" s="1"/>
  <c r="F36" i="3"/>
  <c r="BC96" i="1" s="1"/>
  <c r="F37" i="5"/>
  <c r="BD98" i="1"/>
  <c r="F36" i="4"/>
  <c r="BC97" i="1" s="1"/>
  <c r="T193" i="3" l="1"/>
  <c r="T126" i="3"/>
  <c r="T125" i="3"/>
  <c r="BK164" i="2"/>
  <c r="J164" i="2" s="1"/>
  <c r="J102" i="2" s="1"/>
  <c r="P193" i="3"/>
  <c r="P125" i="3"/>
  <c r="AU96" i="1" s="1"/>
  <c r="R164" i="2"/>
  <c r="R126" i="3"/>
  <c r="BK126" i="3"/>
  <c r="R193" i="3"/>
  <c r="R130" i="2"/>
  <c r="R129" i="2"/>
  <c r="T130" i="2"/>
  <c r="T129" i="2" s="1"/>
  <c r="BK130" i="2"/>
  <c r="P130" i="2"/>
  <c r="P129" i="2"/>
  <c r="AU95" i="1" s="1"/>
  <c r="J165" i="2"/>
  <c r="J103" i="2"/>
  <c r="BK193" i="3"/>
  <c r="J193" i="3" s="1"/>
  <c r="J101" i="3" s="1"/>
  <c r="J123" i="5"/>
  <c r="J98" i="5" s="1"/>
  <c r="J126" i="5"/>
  <c r="J100" i="5"/>
  <c r="BK272" i="2"/>
  <c r="J272" i="2"/>
  <c r="J108" i="2" s="1"/>
  <c r="J127" i="3"/>
  <c r="J98" i="3"/>
  <c r="J131" i="2"/>
  <c r="J98" i="2" s="1"/>
  <c r="BK125" i="4"/>
  <c r="J125" i="4"/>
  <c r="J97" i="4"/>
  <c r="BK147" i="4"/>
  <c r="J147" i="4" s="1"/>
  <c r="J102" i="4" s="1"/>
  <c r="BK121" i="5"/>
  <c r="J121" i="5" s="1"/>
  <c r="J30" i="5" s="1"/>
  <c r="AG98" i="1" s="1"/>
  <c r="BD94" i="1"/>
  <c r="W33" i="1" s="1"/>
  <c r="F34" i="2"/>
  <c r="BA95" i="1" s="1"/>
  <c r="AZ94" i="1"/>
  <c r="W29" i="1" s="1"/>
  <c r="BC94" i="1"/>
  <c r="AY94" i="1" s="1"/>
  <c r="J34" i="3"/>
  <c r="AW96" i="1" s="1"/>
  <c r="AT96" i="1" s="1"/>
  <c r="F34" i="5"/>
  <c r="BA98" i="1"/>
  <c r="J34" i="5"/>
  <c r="AW98" i="1" s="1"/>
  <c r="AT98" i="1" s="1"/>
  <c r="F34" i="3"/>
  <c r="BA96" i="1" s="1"/>
  <c r="J34" i="4"/>
  <c r="AW97" i="1"/>
  <c r="AT97" i="1" s="1"/>
  <c r="F34" i="4"/>
  <c r="BA97" i="1" s="1"/>
  <c r="J34" i="2"/>
  <c r="AW95" i="1" s="1"/>
  <c r="AT95" i="1" s="1"/>
  <c r="BB94" i="1"/>
  <c r="W31" i="1" s="1"/>
  <c r="AN98" i="1" l="1"/>
  <c r="BK129" i="2"/>
  <c r="J129" i="2" s="1"/>
  <c r="J96" i="2" s="1"/>
  <c r="BK125" i="3"/>
  <c r="J125" i="3"/>
  <c r="J96" i="3" s="1"/>
  <c r="R125" i="3"/>
  <c r="J39" i="5"/>
  <c r="J130" i="2"/>
  <c r="J97" i="2" s="1"/>
  <c r="J126" i="3"/>
  <c r="J97" i="3" s="1"/>
  <c r="BK124" i="4"/>
  <c r="J124" i="4" s="1"/>
  <c r="J30" i="4" s="1"/>
  <c r="AG97" i="1" s="1"/>
  <c r="AN97" i="1" s="1"/>
  <c r="J96" i="5"/>
  <c r="AU94" i="1"/>
  <c r="AV94" i="1"/>
  <c r="AK29" i="1" s="1"/>
  <c r="BA94" i="1"/>
  <c r="W30" i="1" s="1"/>
  <c r="W32" i="1"/>
  <c r="AX94" i="1"/>
  <c r="J39" i="4" l="1"/>
  <c r="J96" i="4"/>
  <c r="J30" i="2"/>
  <c r="AG95" i="1" s="1"/>
  <c r="AN95" i="1" s="1"/>
  <c r="AW94" i="1"/>
  <c r="AK30" i="1" s="1"/>
  <c r="J30" i="3"/>
  <c r="AG96" i="1" s="1"/>
  <c r="AN96" i="1" s="1"/>
  <c r="J39" i="3" l="1"/>
  <c r="J39" i="2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<sst xmlns="http://schemas.openxmlformats.org/spreadsheetml/2006/main" count="3766" uniqueCount="699">
  <si>
    <t>Export Komplet</t>
  </si>
  <si>
    <t/>
  </si>
  <si>
    <t>2.0</t>
  </si>
  <si>
    <t>False</t>
  </si>
  <si>
    <t>{951c22da-57ff-4197-8457-90f15a34d745}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</si>
  <si>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</si>
  <si>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</si>
  <si>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</si>
  <si>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</si>
  <si>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</si>
  <si>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</si>
  <si>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2102/P</t>
  </si>
  <si>
    <t>Stavba:</t>
  </si>
  <si>
    <t>Oprava strešného plášťa bytového domu na ul. Jesenná č.13, Poprad</t>
  </si>
  <si>
    <t>JKSO:</t>
  </si>
  <si>
    <t>KS:</t>
  </si>
  <si>
    <t>Miesto:</t>
  </si>
  <si>
    <t>Jesenná č.13, Poprad</t>
  </si>
  <si>
    <t>Dátum:</t>
  </si>
  <si>
    <t>18. 6. 2021</t>
  </si>
  <si>
    <t>Objednávateľ:</t>
  </si>
  <si>
    <t>IČO:</t>
  </si>
  <si>
    <t>Vlastníci BaNP BD v zast. SVB DIAĽAVA POPRAD</t>
  </si>
  <si>
    <t>IČ DPH:</t>
  </si>
  <si>
    <t>Zhotoviteľ:</t>
  </si>
  <si>
    <t xml:space="preserve"> </t>
  </si>
  <si>
    <t>Projektant:</t>
  </si>
  <si>
    <t>IZOLAprojekt, s.r.o.</t>
  </si>
  <si>
    <t>True</t>
  </si>
  <si>
    <t>0,01</t>
  </si>
  <si>
    <t>Spracovateľ:</t>
  </si>
  <si>
    <t>Ing. Tomáš Brečka</t>
  </si>
  <si>
    <t>Poznámka:</t>
  </si>
  <si>
    <t>Výkaz výmer vypracovaný len v rozsahu ku projektovej dokumentácii pre stavebné povolenie. Zhotoviteľ stavby pred realizáciou je povinný preveriť koordinačné rozmery stavby a jednotlivé výmery a podľa potreby stav aktualizovať.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</si>
  <si>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</si>
  <si>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</si>
  <si>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</si>
  <si>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</si>
  <si>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</si>
  <si>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</si>
  <si>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</si>
  <si>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</si>
  <si>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</si>
  <si>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</si>
  <si>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</si>
  <si>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</si>
  <si>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</si>
  <si>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</si>
  <si>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</si>
  <si>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</si>
  <si>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</si>
  <si>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</si>
  <si>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</si>
  <si>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</si>
  <si>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</si>
  <si>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</si>
  <si>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</si>
  <si>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</si>
  <si>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</si>
  <si>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</si>
  <si>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</si>
  <si>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</si>
  <si>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</si>
  <si>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</si>
  <si>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</si>
  <si>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</si>
  <si>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</si>
  <si>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</si>
  <si>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</si>
  <si>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</si>
  <si>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</si>
  <si>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</si>
  <si>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</si>
  <si>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</si>
  <si>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</si>
  <si>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</si>
  <si>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</si>
  <si>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</si>
  <si>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</si>
  <si>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</si>
  <si>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Zateplenie strechy</t>
  </si>
  <si>
    <t>STA</t>
  </si>
  <si>
    <t>1</t>
  </si>
  <si>
    <t>{40a7b399-39c4-40ca-8260-ab9f2fbda317}</t>
  </si>
  <si>
    <t>02</t>
  </si>
  <si>
    <t>Zateplenie fasády strojovne</t>
  </si>
  <si>
    <t>{8999f20b-f144-4986-965b-77782f3206fa}</t>
  </si>
  <si>
    <t>03</t>
  </si>
  <si>
    <t>Výmena výplňových konštrukcií na strojovni</t>
  </si>
  <si>
    <t>{9d909e56-f749-4ce0-8b87-87b3702d91b9}</t>
  </si>
  <si>
    <t>04</t>
  </si>
  <si>
    <t>Prekládka bleskozvodu</t>
  </si>
  <si>
    <t>{88c8e596-7ed9-4472-a2a4-84f889d7b170}</t>
  </si>
  <si>
    <t>KRYCÍ LIST ROZPOČTU</t>
  </si>
  <si>
    <t>Objekt:</t>
  </si>
  <si>
    <t>01 - Zateplenie strechy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</si>
  <si>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</si>
  <si>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</si>
  <si>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</si>
  <si>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</si>
  <si>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</si>
  <si>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</si>
  <si>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</si>
  <si>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</si>
  <si>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</si>
  <si>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</si>
  <si>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</si>
  <si>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</si>
  <si>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</si>
  <si>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</si>
  <si>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762 - Konštrukcie tesárske</t>
  </si>
  <si>
    <t xml:space="preserve">    764 - Konštrukcie klampiarske</t>
  </si>
  <si>
    <t>VRN - Vedľajšie rozpočtové náklady</t>
  </si>
  <si>
    <t xml:space="preserve">    VRN09 - Vplyv územia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</si>
  <si>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</si>
  <si>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</si>
  <si>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</si>
  <si>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</si>
  <si>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</si>
  <si>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</si>
  <si>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</si>
  <si>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</si>
  <si>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</si>
  <si>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</si>
  <si>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</si>
  <si>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</si>
  <si>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</si>
  <si>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</si>
  <si>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</si>
  <si>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</si>
  <si>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</si>
  <si>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</si>
  <si>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624601211</t>
  </si>
  <si>
    <t>Tmelenie škár tmelom (s dodaním hmôt)</t>
  </si>
  <si>
    <t>m</t>
  </si>
  <si>
    <t>4</t>
  </si>
  <si>
    <t>2</t>
  </si>
  <si>
    <t>55999693</t>
  </si>
  <si>
    <t>VV</t>
  </si>
  <si>
    <t>25  "K3</t>
  </si>
  <si>
    <t>30  "K4</t>
  </si>
  <si>
    <t>Súčet</t>
  </si>
  <si>
    <t>631583052</t>
  </si>
  <si>
    <t>Násyp pod tepelnú izoláciu strechy s udusaním</t>
  </si>
  <si>
    <t>m3</t>
  </si>
  <si>
    <t>688583060</t>
  </si>
  <si>
    <t>436,72*0,02  "odhad</t>
  </si>
  <si>
    <t>3</t>
  </si>
  <si>
    <t>M</t>
  </si>
  <si>
    <t>5903030600</t>
  </si>
  <si>
    <t>Podsyp suchý Liapor - odhadované množstvo</t>
  </si>
  <si>
    <t>l</t>
  </si>
  <si>
    <t>32</t>
  </si>
  <si>
    <t>16</t>
  </si>
  <si>
    <t>1604381093</t>
  </si>
  <si>
    <t>8</t>
  </si>
  <si>
    <t>Rúrové vedenie</t>
  </si>
  <si>
    <t>871264000</t>
  </si>
  <si>
    <t>Montáž kanalizačného PP potrubia hladkého plnostenného SN 10 DN 100</t>
  </si>
  <si>
    <t>587065628</t>
  </si>
  <si>
    <t>5*1,5</t>
  </si>
  <si>
    <t>5</t>
  </si>
  <si>
    <t>286140000300</t>
  </si>
  <si>
    <t>Rúra KG 2000 PP, SN 10, DN 110 dĺ. 2 m hladká pre gravitačnú kanalizáciu, WAVIN</t>
  </si>
  <si>
    <t>ks</t>
  </si>
  <si>
    <t>-1943746816</t>
  </si>
  <si>
    <t>877271012</t>
  </si>
  <si>
    <t>Montáž tvarovky vodovodného potrubia z PE 100 zváranej natupo D 110 mm</t>
  </si>
  <si>
    <t>-920359024</t>
  </si>
  <si>
    <t>7</t>
  </si>
  <si>
    <t>2860014780</t>
  </si>
  <si>
    <t>Koleno 125 - PP hladký kanalizačný systém</t>
  </si>
  <si>
    <t>-154393291</t>
  </si>
  <si>
    <t>9</t>
  </si>
  <si>
    <t>Ostatné konštrukcie a práce-búranie</t>
  </si>
  <si>
    <t>952901114</t>
  </si>
  <si>
    <t>Vyčistenie budov pri výške podlaží nad 4 m</t>
  </si>
  <si>
    <t>m2</t>
  </si>
  <si>
    <t>1874446123</t>
  </si>
  <si>
    <t>953947952.S</t>
  </si>
  <si>
    <t>Montáž hranatej kovovej vetracej mriežky plochy nad 0,06 m2</t>
  </si>
  <si>
    <t>-935598049</t>
  </si>
  <si>
    <t>5  "VH</t>
  </si>
  <si>
    <t>10</t>
  </si>
  <si>
    <t>429720339500.S</t>
  </si>
  <si>
    <t>Mriežka ventilačná kovová, hranatá so sieťkou, rozmery šxvxhr 150x450 mm,</t>
  </si>
  <si>
    <t>1806385487</t>
  </si>
  <si>
    <t>11</t>
  </si>
  <si>
    <t>963015121.1</t>
  </si>
  <si>
    <t>Demontáž prefabrikovanej krycej dosky šachty</t>
  </si>
  <si>
    <t>-1223758459</t>
  </si>
  <si>
    <t>12</t>
  </si>
  <si>
    <t>965043341</t>
  </si>
  <si>
    <t>Búranie poteru, hr.do 50 mm, plochy nad 4 m2  -2,20000t</t>
  </si>
  <si>
    <t>-1519996891</t>
  </si>
  <si>
    <t>436,72*0,05  "S1</t>
  </si>
  <si>
    <t>13</t>
  </si>
  <si>
    <t>979011111</t>
  </si>
  <si>
    <t>Zvislá doprava sutiny a vybúraných hmôt za prvé podlažie nad alebo pod základným podlažím</t>
  </si>
  <si>
    <t>t</t>
  </si>
  <si>
    <t>-1642411712</t>
  </si>
  <si>
    <t>14</t>
  </si>
  <si>
    <t>979011121</t>
  </si>
  <si>
    <t>Zvislá doprava sutiny a vybúraných hmôt za každé ďalšie podlažie</t>
  </si>
  <si>
    <t>1055027511</t>
  </si>
  <si>
    <t>64,313*13 'Přepočítané koeficientom množstva</t>
  </si>
  <si>
    <t>15</t>
  </si>
  <si>
    <t>979081111</t>
  </si>
  <si>
    <t>Odvoz sutiny a vybúraných hmôt na skládku do 1 km</t>
  </si>
  <si>
    <t>647355741</t>
  </si>
  <si>
    <t>979081121</t>
  </si>
  <si>
    <t>Odvoz sutiny a vybúraných hmôt na skládku za každý ďalší 1 km</t>
  </si>
  <si>
    <t>171117181</t>
  </si>
  <si>
    <t>64,313*20 'Přepočítané koeficientom množstva</t>
  </si>
  <si>
    <t>17</t>
  </si>
  <si>
    <t>979082111</t>
  </si>
  <si>
    <t>Vnútrostavenisková doprava sutiny a vybúraných hmôt do 10 m</t>
  </si>
  <si>
    <t>-2129134359</t>
  </si>
  <si>
    <t>18</t>
  </si>
  <si>
    <t>979082121</t>
  </si>
  <si>
    <t>Vnútrostavenisková doprava sutiny a vybúraných hmôt za každých ďalších 5 m</t>
  </si>
  <si>
    <t>-1213228338</t>
  </si>
  <si>
    <t>19</t>
  </si>
  <si>
    <t>979089612</t>
  </si>
  <si>
    <t>Poplatok za skladovanie - iné odpady zo stavieb a demolácií (17 09), ostatné</t>
  </si>
  <si>
    <t>548470038</t>
  </si>
  <si>
    <t>99</t>
  </si>
  <si>
    <t>Presun hmôt HSV</t>
  </si>
  <si>
    <t>999281113</t>
  </si>
  <si>
    <t>Presun hmôt pre opravy a údržbu objektov vrátane vonkajších plášťov výšky 38-48 m</t>
  </si>
  <si>
    <t>-1810075214</t>
  </si>
  <si>
    <t>PSV</t>
  </si>
  <si>
    <t>Práce a dodávky PSV</t>
  </si>
  <si>
    <t>712</t>
  </si>
  <si>
    <t>Izolácie striech, povlakové krytiny</t>
  </si>
  <si>
    <t>21</t>
  </si>
  <si>
    <t>712300831.S</t>
  </si>
  <si>
    <t>Odstránenie povlakovej krytiny na strechách plochých 10° jednovrstvovej,  -0,00600t</t>
  </si>
  <si>
    <t>1023565060</t>
  </si>
  <si>
    <t>436,72*6  "S1 (6 vrstiev asfaltových pásov spolu 25-30mm)</t>
  </si>
  <si>
    <t>22</t>
  </si>
  <si>
    <t>712300841</t>
  </si>
  <si>
    <t>Odstránenie povlakovej krytiny na strechách plochých do 10° machu,  -0,00200t</t>
  </si>
  <si>
    <t>36223582</t>
  </si>
  <si>
    <t>46,92  "S2</t>
  </si>
  <si>
    <t>23</t>
  </si>
  <si>
    <t>712300921</t>
  </si>
  <si>
    <t>Oprava povlak.krytiny striech plochých do 10°, príplatok k cene za oprav. kus  do 2 m2, NAIP pritavením</t>
  </si>
  <si>
    <t>1917578480</t>
  </si>
  <si>
    <t>46,92*0,05  "S2</t>
  </si>
  <si>
    <t>24</t>
  </si>
  <si>
    <t>211301</t>
  </si>
  <si>
    <t>Asfaltový pás ICOPAL Elastobit GG 40 (Elastobit STAN, STS), spodný</t>
  </si>
  <si>
    <t>1925705757</t>
  </si>
  <si>
    <t>2,346*0,5*0,5*1,15  "S2</t>
  </si>
  <si>
    <t>25</t>
  </si>
  <si>
    <t>712311101.S</t>
  </si>
  <si>
    <t>Zhotovenie povlakovej krytiny striech plochých do 10° za studena náterom penetračným</t>
  </si>
  <si>
    <t>642864820</t>
  </si>
  <si>
    <t>436,72*2  "S1 (2 vrstvy)</t>
  </si>
  <si>
    <t>26</t>
  </si>
  <si>
    <t>111630002700</t>
  </si>
  <si>
    <t>Penetračný náter Icopal Siplast Primer</t>
  </si>
  <si>
    <t>kg</t>
  </si>
  <si>
    <t>1872372988</t>
  </si>
  <si>
    <t>436,72*(0,25+0,2)</t>
  </si>
  <si>
    <t>27</t>
  </si>
  <si>
    <t>712341559.P</t>
  </si>
  <si>
    <t>Zhotovenie povlak. krytiny striech plochých do 10° pásmi pritav. NAIP na celej ploche, parozábrana</t>
  </si>
  <si>
    <t>-1763661251</t>
  </si>
  <si>
    <t>"S1</t>
  </si>
  <si>
    <t>29,25*16,2</t>
  </si>
  <si>
    <t>-1*1*5  "VH</t>
  </si>
  <si>
    <t>-7,65*4,2  "strojovňa</t>
  </si>
  <si>
    <t>(29,25*2+16,2*2)*0,12  "zvislá časť atiky</t>
  </si>
  <si>
    <t>(1*4)*0,12*5  "zvislá časť VH</t>
  </si>
  <si>
    <t>(7,65*2+4,2*2)*0,12  "zvislá časť strojovne</t>
  </si>
  <si>
    <t>28</t>
  </si>
  <si>
    <t>283280002900</t>
  </si>
  <si>
    <t>Pás asfaltovaný BAUDER SUPER AL-E parotesný</t>
  </si>
  <si>
    <t>1496351908</t>
  </si>
  <si>
    <t>452,872*1,15</t>
  </si>
  <si>
    <t>29</t>
  </si>
  <si>
    <t>712331105.S</t>
  </si>
  <si>
    <t>Zhotovenie povlak. krytiny striech plochých do 10° samolepiacim asfaltovým pásom</t>
  </si>
  <si>
    <t>-2087078372</t>
  </si>
  <si>
    <t>94*0,3  "atika poistná na K2</t>
  </si>
  <si>
    <t>30</t>
  </si>
  <si>
    <t>213303p</t>
  </si>
  <si>
    <t>Asfaltový pás BauderTEC KSA DUO</t>
  </si>
  <si>
    <t>-82471246</t>
  </si>
  <si>
    <t>28,2*1,15</t>
  </si>
  <si>
    <t>31</t>
  </si>
  <si>
    <t>712331110.S</t>
  </si>
  <si>
    <t>Zhotovenie povlakovej krytiny stiech plochých do 10° pásmi NAIP prikotvením, so zvareným spojom</t>
  </si>
  <si>
    <t>-794310309</t>
  </si>
  <si>
    <t>(29,25+0,206)*(16,2+0,206)</t>
  </si>
  <si>
    <t>-7,75*4,3  "strojovňa</t>
  </si>
  <si>
    <t>(29,25*2+16,2*2)*0,05  "zvislá časť atiky</t>
  </si>
  <si>
    <t>(1,1*4)*0,25*5  "zvislá časť VH</t>
  </si>
  <si>
    <t>(7,75*2+4,3*2)*0,3  "zvislá časť strojovňa</t>
  </si>
  <si>
    <t>Medzisúčet</t>
  </si>
  <si>
    <t>"S2</t>
  </si>
  <si>
    <t>9,2*5,1</t>
  </si>
  <si>
    <t>213303</t>
  </si>
  <si>
    <t>Asfaltový pás Bauder PYE G 200 S4 mineral</t>
  </si>
  <si>
    <t>-2093587688</t>
  </si>
  <si>
    <t>514,125*1,27  "15% stratné plocha, 12% stratné pri zabezpečení možného zatečenia</t>
  </si>
  <si>
    <t>33</t>
  </si>
  <si>
    <t>3410101015</t>
  </si>
  <si>
    <t>Plastová tanierová (teleskopická) podložka EcoTek 50x105-205 mm (priemerná dĺžka)</t>
  </si>
  <si>
    <t>1111893897</t>
  </si>
  <si>
    <t>467,205*6,5  "S1</t>
  </si>
  <si>
    <t>34</t>
  </si>
  <si>
    <t>309200015300</t>
  </si>
  <si>
    <t>Skrutka do pórobetónu FPS-E-8,0x100-200 mm (priemerná dĺžka), nerezová oceľ, na upevnenie tepelných a hydroizolácií, EJOT</t>
  </si>
  <si>
    <t>-1145052271</t>
  </si>
  <si>
    <t>35</t>
  </si>
  <si>
    <t>8520135210</t>
  </si>
  <si>
    <t>Tanierové podložky/ plastové kotvy FDD-50x135</t>
  </si>
  <si>
    <t>-986710693</t>
  </si>
  <si>
    <t>46,92*9  "S2</t>
  </si>
  <si>
    <t>36</t>
  </si>
  <si>
    <t>712341559.S</t>
  </si>
  <si>
    <t>Zhotovenie povlak. krytiny striech plochých do 10° pásmi pritav. NAIP na celej ploche</t>
  </si>
  <si>
    <t>-1659416790</t>
  </si>
  <si>
    <t>37</t>
  </si>
  <si>
    <t>213501</t>
  </si>
  <si>
    <t>Asfaltový pás Bauder PYE PV 200 S 5 EN prírodný</t>
  </si>
  <si>
    <t>-1524768283</t>
  </si>
  <si>
    <t>514,125*1,18 'Přepočítané koeficientom množstva</t>
  </si>
  <si>
    <t>38</t>
  </si>
  <si>
    <t>712960020</t>
  </si>
  <si>
    <t>Osadenie odvetrávacieho komínku na streche</t>
  </si>
  <si>
    <t>1715024017</t>
  </si>
  <si>
    <t>4+8+1</t>
  </si>
  <si>
    <t>39</t>
  </si>
  <si>
    <t>286630021500</t>
  </si>
  <si>
    <t>Komínok H240/75, k asfaltovaným pásom</t>
  </si>
  <si>
    <t>1474413126</t>
  </si>
  <si>
    <t>40</t>
  </si>
  <si>
    <t>998712205.S</t>
  </si>
  <si>
    <t>Presun hmôt pre izoláciu povlakovej krytiny v objektoch výšky nad 36 do 48 m</t>
  </si>
  <si>
    <t>%</t>
  </si>
  <si>
    <t>-1399453780</t>
  </si>
  <si>
    <t>713</t>
  </si>
  <si>
    <t>Izolácie tepelné</t>
  </si>
  <si>
    <t>41</t>
  </si>
  <si>
    <t>713131132</t>
  </si>
  <si>
    <t>Montáž tepelnej izolácie stien minerálnou vlnou, celoplošným prilepením</t>
  </si>
  <si>
    <t>1708081720</t>
  </si>
  <si>
    <t>(1,1*4)*0,25*5  "VH</t>
  </si>
  <si>
    <t>42</t>
  </si>
  <si>
    <t>713141155</t>
  </si>
  <si>
    <t>Montáž TI striech plochých do 10° minerálnou vlnou, rozloženej v jednej vrstve, prikotvením</t>
  </si>
  <si>
    <t>-2014782914</t>
  </si>
  <si>
    <t>1,1*1,1*5  "VH</t>
  </si>
  <si>
    <t>43</t>
  </si>
  <si>
    <t>631440019200</t>
  </si>
  <si>
    <t>Doska FKD S Thermal 80x600x1000 mm, minerálna izolácia pre kontaktnú fasádu, KNAUF</t>
  </si>
  <si>
    <t>-446054435</t>
  </si>
  <si>
    <t>(5,5+6,05)*1,02</t>
  </si>
  <si>
    <t>44</t>
  </si>
  <si>
    <t>713142151</t>
  </si>
  <si>
    <t>Montáž tepelnej izolácie striech plochých do 10° PIR doskami, jednovrstvová kladenými voľne</t>
  </si>
  <si>
    <t>-131610445</t>
  </si>
  <si>
    <t>45</t>
  </si>
  <si>
    <t>161307</t>
  </si>
  <si>
    <t>Izolácia na báze PIR, Bauder PIR FA, hrúbka 120 mm, ploché strechy</t>
  </si>
  <si>
    <t>-459326983</t>
  </si>
  <si>
    <t>436,72*1,02</t>
  </si>
  <si>
    <t>46</t>
  </si>
  <si>
    <t>713142160</t>
  </si>
  <si>
    <t>Montáž tepelnej izolácie striech plochých do 10° spádovými doskami z polystyrénu v jednej až troch vrstvách</t>
  </si>
  <si>
    <t>-945679604</t>
  </si>
  <si>
    <t>436,72  "S1</t>
  </si>
  <si>
    <t>47</t>
  </si>
  <si>
    <t>283760007500.S</t>
  </si>
  <si>
    <t>Doska spádová EPS 150 S pre vyspádovanie plochých striech</t>
  </si>
  <si>
    <t>-995511165</t>
  </si>
  <si>
    <t>436,72*(0,02+(0,2-0,02)/2)*1,05  "S1</t>
  </si>
  <si>
    <t>48</t>
  </si>
  <si>
    <t>713142151.1</t>
  </si>
  <si>
    <t>Montáž tepelnej izolácie striech plochých do 10° polystyrénom, jednovrstvová kladenými voľne</t>
  </si>
  <si>
    <t>480810348</t>
  </si>
  <si>
    <t>9,2*5,1  "S2</t>
  </si>
  <si>
    <t>49</t>
  </si>
  <si>
    <t>2837653441</t>
  </si>
  <si>
    <t>EPS Roof 150S penový polystyrén hrúbka  80 mm</t>
  </si>
  <si>
    <t>-1375442101</t>
  </si>
  <si>
    <t>46,92*1,02 'Přepočítané koeficientom množstva</t>
  </si>
  <si>
    <t>50</t>
  </si>
  <si>
    <t>998713205</t>
  </si>
  <si>
    <t>Presun hmôt pre izolácie tepelné v objektoch výšky nad 36 m do 48 m</t>
  </si>
  <si>
    <t>2040036555</t>
  </si>
  <si>
    <t>721</t>
  </si>
  <si>
    <t>Zdravotechnika - vnútorná kanalizácia</t>
  </si>
  <si>
    <t>51</t>
  </si>
  <si>
    <t>721210822</t>
  </si>
  <si>
    <t>Demontáž strešného vtoku DN 125 vrátane zvodovej rúry 2,0m,  -0,01705t</t>
  </si>
  <si>
    <t>-1767884316</t>
  </si>
  <si>
    <t>52</t>
  </si>
  <si>
    <t>721230090.S</t>
  </si>
  <si>
    <t>Montáž strešného vtoku pre asfaltové izolácie DN 125</t>
  </si>
  <si>
    <t>-1871940484</t>
  </si>
  <si>
    <t>53</t>
  </si>
  <si>
    <t>286630004200.S</t>
  </si>
  <si>
    <t>Strešný vtok s bituménovou izoláciou TOPWET TW 125 BIT S, vertikálny odtok DN 125, záchytný kôš,</t>
  </si>
  <si>
    <t>-1120473525</t>
  </si>
  <si>
    <t>54</t>
  </si>
  <si>
    <t>286630051900.S</t>
  </si>
  <si>
    <t>Nadstavec D 125 mm, TOPWET TWN v220 DN 125, s bitumenovou izoláciou, pre strešné vtoky</t>
  </si>
  <si>
    <t>1243716375</t>
  </si>
  <si>
    <t>55</t>
  </si>
  <si>
    <t>721274103.1</t>
  </si>
  <si>
    <t>Ventilačné hlavice strešná - plastové DN 100</t>
  </si>
  <si>
    <t>-1275613247</t>
  </si>
  <si>
    <t>56</t>
  </si>
  <si>
    <t>2810311790</t>
  </si>
  <si>
    <t>Odvetranie kanalizácie s napojením na potrubie TWOP 110 BIT s integrovanou bituménovou manžetou</t>
  </si>
  <si>
    <t>1315018053</t>
  </si>
  <si>
    <t>57</t>
  </si>
  <si>
    <t>998721205.S</t>
  </si>
  <si>
    <t>Presun hmôt pre vnútornú kanalizáciu v objektoch výšky nad 36 do 48 m</t>
  </si>
  <si>
    <t>2004779063</t>
  </si>
  <si>
    <t>762</t>
  </si>
  <si>
    <t>Konštrukcie tesárske</t>
  </si>
  <si>
    <t>58</t>
  </si>
  <si>
    <t>762341004.S</t>
  </si>
  <si>
    <t>Montáž debnenia jednoduchých striech, na krokvy a kontralaty z dosiek na zraz</t>
  </si>
  <si>
    <t>228756781</t>
  </si>
  <si>
    <t>59</t>
  </si>
  <si>
    <t>591510001700</t>
  </si>
  <si>
    <t>Cementotriesková doska CETRIS BASIC, rozmer 24x3350x1250 mm, s hladkým cementovo šedým povrchom</t>
  </si>
  <si>
    <t>263204425</t>
  </si>
  <si>
    <t>6,05*1,05 'Přepočítané koeficientom množstva</t>
  </si>
  <si>
    <t>60</t>
  </si>
  <si>
    <t>998762204.S</t>
  </si>
  <si>
    <t>Presun hmôt pre konštrukcie tesárske v objektoch výšky od 24 do 36 m</t>
  </si>
  <si>
    <t>1029991396</t>
  </si>
  <si>
    <t>764</t>
  </si>
  <si>
    <t>Konštrukcie klampiarske</t>
  </si>
  <si>
    <t>61</t>
  </si>
  <si>
    <t>764323220</t>
  </si>
  <si>
    <t>Oplechovanie z pozinkovaného PZ plechu, odkvapov na strechách s lepenkovou krytinou r.š. 250 mm</t>
  </si>
  <si>
    <t>1589936816</t>
  </si>
  <si>
    <t>62</t>
  </si>
  <si>
    <t>764323820</t>
  </si>
  <si>
    <t>Demontáž odkvapov na strechách s lepenkovou krytinou rš 250 mm,  -0,00260t</t>
  </si>
  <si>
    <t>-1719440766</t>
  </si>
  <si>
    <t>63</t>
  </si>
  <si>
    <t>764331230</t>
  </si>
  <si>
    <t>Lemovanie z pozinkovaného PZ plechu, múrov na strechách s tvrdou krytinou r.š. 350 mm</t>
  </si>
  <si>
    <t>1174566735</t>
  </si>
  <si>
    <t>94  "K2</t>
  </si>
  <si>
    <t>64</t>
  </si>
  <si>
    <t>764333420</t>
  </si>
  <si>
    <t>Lemovanie z pozinkovaného farbeného PZf plechu, múrov na plochých strechách r.š. 80 mm</t>
  </si>
  <si>
    <t>54424625</t>
  </si>
  <si>
    <t>65</t>
  </si>
  <si>
    <t>764334850</t>
  </si>
  <si>
    <t>Demontáž lemovania múrov na plochých strechách vrátane krycieho plechu nadmúroviek rš 100 mm,  -0,00320t</t>
  </si>
  <si>
    <t>2081166250</t>
  </si>
  <si>
    <t>66</t>
  </si>
  <si>
    <t>764394940</t>
  </si>
  <si>
    <t>Ostatné prvky strešné z pozinkovaného Pz plechu príponka z plochej ocele pre uchytenie lemovania</t>
  </si>
  <si>
    <t>879209100</t>
  </si>
  <si>
    <t>94*3  "K2</t>
  </si>
  <si>
    <t>67</t>
  </si>
  <si>
    <t>764430220</t>
  </si>
  <si>
    <t>Oplechovanie muriva a atík z pozinkovaného PZ plechu, vrátane rohov r.š. 350 mm</t>
  </si>
  <si>
    <t>-794718391</t>
  </si>
  <si>
    <t>68</t>
  </si>
  <si>
    <t>764430840</t>
  </si>
  <si>
    <t>Demontáž oplechovania múrov a nadmuroviek rš od 330 do 500 mm,  -0,00230t</t>
  </si>
  <si>
    <t>-1270505844</t>
  </si>
  <si>
    <t>69</t>
  </si>
  <si>
    <t>998764205</t>
  </si>
  <si>
    <t>Presun hmôt pre konštrukcie klampiarske v objektoch výšky nad 36 do 48 m</t>
  </si>
  <si>
    <t>21539475</t>
  </si>
  <si>
    <t>VRN</t>
  </si>
  <si>
    <t>Vedľajšie rozpočtové náklady</t>
  </si>
  <si>
    <t>VRN09</t>
  </si>
  <si>
    <t>Vplyv územia</t>
  </si>
  <si>
    <t>70</t>
  </si>
  <si>
    <t>000900011</t>
  </si>
  <si>
    <t>Vplyv územia - prenájom verejného priestranstva</t>
  </si>
  <si>
    <t>eur</t>
  </si>
  <si>
    <t>1024</t>
  </si>
  <si>
    <t>-1287019182</t>
  </si>
  <si>
    <t>02 - Zateplenie fasády strojovne</t>
  </si>
  <si>
    <t xml:space="preserve">    766 - Konštrukcie stolárske</t>
  </si>
  <si>
    <t xml:space="preserve">    767 - Konštrukcie doplnkové kovové</t>
  </si>
  <si>
    <t>621422112</t>
  </si>
  <si>
    <t>Oprava vonkajších omietok podhľadov zo suchých zmesí, hladkých, členitosť I, opravovaná plocha do 10%</t>
  </si>
  <si>
    <t>906072783</t>
  </si>
  <si>
    <t>621462115</t>
  </si>
  <si>
    <t>Príprava vonkajšieho podkladu podhľadov BAUMIT, penetračný náter Baumit BetonKontakt</t>
  </si>
  <si>
    <t>-1436470778</t>
  </si>
  <si>
    <t>621462231</t>
  </si>
  <si>
    <t>Vonkajšia omietka podhľadov tenkovrstvová BAUMIT, silikónová, Baumit SilikonTop, škrabaná, hr. 1,5 mm</t>
  </si>
  <si>
    <t>1411782210</t>
  </si>
  <si>
    <t>622421122</t>
  </si>
  <si>
    <t>Oprava vonkajších omietok stien zo suchých zmesí, štukových, členitosť I, opravovaná plocha do 10%</t>
  </si>
  <si>
    <t>-1341125958</t>
  </si>
  <si>
    <t>76,633-12,175</t>
  </si>
  <si>
    <t>622464231</t>
  </si>
  <si>
    <t>Vonkajšia omietka stien tenkovrstvová BAUMIT, silikónová, Baumit SilikonTop, škrabaná, hr. 1,5 mm</t>
  </si>
  <si>
    <t>-221069710</t>
  </si>
  <si>
    <t>622466121</t>
  </si>
  <si>
    <t>Príprava vonkajšieho podkladu stien BAUMIT, hĺbkový základ MultiPrimer</t>
  </si>
  <si>
    <t>-1462070551</t>
  </si>
  <si>
    <t>-941348703</t>
  </si>
  <si>
    <t>2,1*2  "K1</t>
  </si>
  <si>
    <t>24,1  "pod soklový profil</t>
  </si>
  <si>
    <t>625251332</t>
  </si>
  <si>
    <t>Kontaktný zatepľovací systém hr. 50 mm BAUMIT STAR MINERAL, skrutkovacie kotvy STR-U 135 s veľkým uzatváracím diskom</t>
  </si>
  <si>
    <t>1418243581</t>
  </si>
  <si>
    <t>"A1</t>
  </si>
  <si>
    <t>(7,75*2+4,3*2)*(2,35+0,43)</t>
  </si>
  <si>
    <t>-2*0,55  "okno 2100x600mm</t>
  </si>
  <si>
    <t>-0,8*1,8  "dvere 900x1850mm</t>
  </si>
  <si>
    <t>9,1*5-7,75*4,3  "rímsa podhľad</t>
  </si>
  <si>
    <t>625251372</t>
  </si>
  <si>
    <t>Kontaktný zatepľovací systém ostenia hr. 30 mm BAUMIT STAR MINERAL</t>
  </si>
  <si>
    <t>-1150486777</t>
  </si>
  <si>
    <t>(2,1+0,6*2)*0,2  "okno 2100x600mm</t>
  </si>
  <si>
    <t>(0,9+1,85*2)*0,2  "dvere 900x1850mm</t>
  </si>
  <si>
    <t>625251431</t>
  </si>
  <si>
    <t>Kontaktný zatepľovací systém podzemných stien hr. 20 mm BAUMIT STAR (EPS-PERIMETER), skrutkovacie kotvy</t>
  </si>
  <si>
    <t>1556846845</t>
  </si>
  <si>
    <t>(7,75*2+4,3*2)*0,3</t>
  </si>
  <si>
    <t>629451112</t>
  </si>
  <si>
    <t>Vyrovnávacia vrstva z cementovej malty pod klampiarskymi prvkami šírky nad 150 do 300 mm</t>
  </si>
  <si>
    <t>450803749</t>
  </si>
  <si>
    <t>941955001</t>
  </si>
  <si>
    <t>Lešenie ľahké pracovné pomocné, s výškou lešeňovej podlahy do 1,20 m</t>
  </si>
  <si>
    <t>1630886019</t>
  </si>
  <si>
    <t>953945103</t>
  </si>
  <si>
    <t>BAUMIT Soklový profil SL 5 (hliníkový)</t>
  </si>
  <si>
    <t>397047809</t>
  </si>
  <si>
    <t>7,75*2+4,3*2</t>
  </si>
  <si>
    <t>953945111</t>
  </si>
  <si>
    <t>BAUMIT Rohová lišta hliníková</t>
  </si>
  <si>
    <t>1151941572</t>
  </si>
  <si>
    <t>"okná a dvere</t>
  </si>
  <si>
    <t>(0,6*2)  "okno 2100x600mm</t>
  </si>
  <si>
    <t>(1,85*2)  "dvere 900x1850mm</t>
  </si>
  <si>
    <t>"ostatné</t>
  </si>
  <si>
    <t>(2,35+0,43)*4  "rohy budovy</t>
  </si>
  <si>
    <t>953995115</t>
  </si>
  <si>
    <t>BAUMIT Nadokenná lišta s odkvapovým nosom (PVC)</t>
  </si>
  <si>
    <t>-2145593811</t>
  </si>
  <si>
    <t>(2,1)  "okno 2100x600mm</t>
  </si>
  <si>
    <t>(0,9)  "dvere 900x1850mm</t>
  </si>
  <si>
    <t>9,2*2+5,1*2  "rímsa</t>
  </si>
  <si>
    <t>953995182</t>
  </si>
  <si>
    <t>BAUMIT Okenný a dverový dilatačný profil Plus (plastový)</t>
  </si>
  <si>
    <t>1102969284</t>
  </si>
  <si>
    <t>(2,1+0,6*2)  "okno 2100x600mm</t>
  </si>
  <si>
    <t>(0,9+1,85*2)  "dvere 900x1850mm</t>
  </si>
  <si>
    <t>959941011</t>
  </si>
  <si>
    <t>Chemická kotva s kotevným svorníkom tesnená polyesterovou živicoul, s vyvŕtaním otvoru (návrh kotvy sa určí na základe odtrhovej skúčky počas realizácie)</t>
  </si>
  <si>
    <t>-604130386</t>
  </si>
  <si>
    <t>2*7*2  "sústava jaklových nerezových profilov kotvená odhad 2ks/m</t>
  </si>
  <si>
    <t>978015291b</t>
  </si>
  <si>
    <t>Očistenie podkladu fasády ručne</t>
  </si>
  <si>
    <t>-1105827963</t>
  </si>
  <si>
    <t>-301628956</t>
  </si>
  <si>
    <t>-1920087706</t>
  </si>
  <si>
    <t>0,003*13 'Přepočítané koeficientom množstva</t>
  </si>
  <si>
    <t>1990361776</t>
  </si>
  <si>
    <t>-668176796</t>
  </si>
  <si>
    <t>0,003*20 'Přepočítané koeficientom množstva</t>
  </si>
  <si>
    <t>1535377001</t>
  </si>
  <si>
    <t>1692896266</t>
  </si>
  <si>
    <t>-640536736</t>
  </si>
  <si>
    <t>-495826477</t>
  </si>
  <si>
    <t>713121131</t>
  </si>
  <si>
    <t>Montáž tepelnej izolácie podláh - pod parapety, minerálnou vlnou, kladená do lepidla</t>
  </si>
  <si>
    <t>-1742170508</t>
  </si>
  <si>
    <t>2,1*0,15</t>
  </si>
  <si>
    <t>6314155360</t>
  </si>
  <si>
    <t>Tepelná izolácia pre kontaktnú fasádu FKD RS C1, minerálna izolácia - doska 20x600x1000 mm</t>
  </si>
  <si>
    <t>-1519867885</t>
  </si>
  <si>
    <t>2,1*0,15*1,02</t>
  </si>
  <si>
    <t>-1941345399</t>
  </si>
  <si>
    <t>764410450</t>
  </si>
  <si>
    <t>Oplechovanie parapetov z pozinkovaného farbeného PZf plechu, vrátane rohov r.š. 300 mm</t>
  </si>
  <si>
    <t>1148551177</t>
  </si>
  <si>
    <t>764410850</t>
  </si>
  <si>
    <t>Demontáž oplechovania parapetov rš od 100 do 330 mm,  -0,00135t</t>
  </si>
  <si>
    <t>1847660917</t>
  </si>
  <si>
    <t>-1061216974</t>
  </si>
  <si>
    <t>766</t>
  </si>
  <si>
    <t>Konštrukcie stolárske</t>
  </si>
  <si>
    <t>766621410</t>
  </si>
  <si>
    <t>Montáž hydroizolačnej EPDM pásky odolnej proti stojatej vode do pripojovacej škáry</t>
  </si>
  <si>
    <t>-1278064489</t>
  </si>
  <si>
    <t>628510001700</t>
  </si>
  <si>
    <t>Fasádna fólia EPDM EXTERIÉR COMPLETE pre okenné a fasádne konštrukcie š. 100 mm, dĺ. 20 m, ALLMEDIA</t>
  </si>
  <si>
    <t>-1809554917</t>
  </si>
  <si>
    <t>2,1*1,05 'Přepočítané koeficientom množstva</t>
  </si>
  <si>
    <t>998766205.S</t>
  </si>
  <si>
    <t>Presun hmot pre konštrukcie stolárske v objektoch výšky nad 36 do 48 m</t>
  </si>
  <si>
    <t>1514382931</t>
  </si>
  <si>
    <t>767</t>
  </si>
  <si>
    <t>Konštrukcie doplnkové kovové</t>
  </si>
  <si>
    <t>767995104</t>
  </si>
  <si>
    <t>Montáž ostatných atypických kovových stavebných doplnkových konštrukcií nad 20 do 50 kg</t>
  </si>
  <si>
    <t>504853248</t>
  </si>
  <si>
    <t>7,07*7*2</t>
  </si>
  <si>
    <t>145640001400.S</t>
  </si>
  <si>
    <t>Profil jäklový nerezový štvorcový rozmer 100x60x3 mm, akosť ocele 1.4301</t>
  </si>
  <si>
    <t>-458526606</t>
  </si>
  <si>
    <t>7*2</t>
  </si>
  <si>
    <t>767995380</t>
  </si>
  <si>
    <t>Výroba doplnku stavebného atypického o hmotnosti od 20,01 do 300 kg stupňa zložitosti 1</t>
  </si>
  <si>
    <t>-901276203</t>
  </si>
  <si>
    <t>7,07*7*2  "sústava jaklových nerezových profilov</t>
  </si>
  <si>
    <t>998767205</t>
  </si>
  <si>
    <t>Presun hmôt pre kovové stavebné doplnkové konštrukcie v objektoch výšky nad 36 do 48 m</t>
  </si>
  <si>
    <t>2131481311</t>
  </si>
  <si>
    <t>03 - Výmena výplňových konštrukcií na strojovni</t>
  </si>
  <si>
    <t xml:space="preserve">    3 - Zvislé a kompletné konštrukcie</t>
  </si>
  <si>
    <t xml:space="preserve">    784 - Maľby</t>
  </si>
  <si>
    <t>Zvislé a kompletné konštrukcie</t>
  </si>
  <si>
    <t>312273530</t>
  </si>
  <si>
    <t>Navýšenie prahu dverí strojovne porobetonovymi tvarovkami na šírku steny 200mm</t>
  </si>
  <si>
    <t>565993116</t>
  </si>
  <si>
    <t>612425931</t>
  </si>
  <si>
    <t>Omietka vápenná vnútorného ostenia okenného alebo dverného štuková</t>
  </si>
  <si>
    <t>1621654071</t>
  </si>
  <si>
    <t>(5,4+5,5)*0,5</t>
  </si>
  <si>
    <t>1538816908</t>
  </si>
  <si>
    <t>5,4+5,5</t>
  </si>
  <si>
    <t>968061115.S</t>
  </si>
  <si>
    <t>Demontáž okien drevených, 1 bm obvodu - 0,008t</t>
  </si>
  <si>
    <t>1299407175</t>
  </si>
  <si>
    <t>968071116</t>
  </si>
  <si>
    <t>Demontáž dverí kovových vchodových, 1 bm obvodu - 0,005t</t>
  </si>
  <si>
    <t>-942970753</t>
  </si>
  <si>
    <t>-297066905</t>
  </si>
  <si>
    <t>521564375</t>
  </si>
  <si>
    <t>0,071*13 'Přepočítané koeficientom množstva</t>
  </si>
  <si>
    <t>1665552823</t>
  </si>
  <si>
    <t>1719543912</t>
  </si>
  <si>
    <t>0,071*20 'Přepočítané koeficientom množstva</t>
  </si>
  <si>
    <t>1509407642</t>
  </si>
  <si>
    <t>1984287176</t>
  </si>
  <si>
    <t>1191591662</t>
  </si>
  <si>
    <t>-1732274926</t>
  </si>
  <si>
    <t>766621081.S</t>
  </si>
  <si>
    <t>Montáž okna plastového na PUR penu</t>
  </si>
  <si>
    <t>-484587647</t>
  </si>
  <si>
    <t>2,1*2+0,6*2  "OK</t>
  </si>
  <si>
    <t>611410004100.S</t>
  </si>
  <si>
    <t>Plastové okno trojkrídlové skolopné, vxš 2100x600 mm, izolačné dvojsklo</t>
  </si>
  <si>
    <t>1088557741</t>
  </si>
  <si>
    <t>766641161</t>
  </si>
  <si>
    <t>Montáž dverí plastových, vchodových, 1 m obvodu dverí</t>
  </si>
  <si>
    <t>1163659685</t>
  </si>
  <si>
    <t>0,9*2+1,85*2  "DV</t>
  </si>
  <si>
    <t>ZK100X197.1</t>
  </si>
  <si>
    <t>Dvere plastové plné exterérové, dnu otváravo/sklopné 900x1850mm</t>
  </si>
  <si>
    <t>-1853431664</t>
  </si>
  <si>
    <t>1614548398</t>
  </si>
  <si>
    <t>784</t>
  </si>
  <si>
    <t>Maľby</t>
  </si>
  <si>
    <t>784452363</t>
  </si>
  <si>
    <t>Maľby z maliarskych zmesí Primalex, Farmal, ručne nanášané jednonásobné tónované na podklad hrubozrnný  výšky do 3,80 m</t>
  </si>
  <si>
    <t>1241422068</t>
  </si>
  <si>
    <t>04 - Prekládka bleskozvodu</t>
  </si>
  <si>
    <t>M - Práce a dodávky M</t>
  </si>
  <si>
    <t xml:space="preserve">    21-M - Elektromontáže</t>
  </si>
  <si>
    <t>764348813</t>
  </si>
  <si>
    <t>Demontáž ostatných prvkov kusových, držiak lana bleskozvodu</t>
  </si>
  <si>
    <t>1457148310</t>
  </si>
  <si>
    <t>Práce a dodávky M</t>
  </si>
  <si>
    <t>21-M</t>
  </si>
  <si>
    <t>Elektromontáže</t>
  </si>
  <si>
    <t>210293001</t>
  </si>
  <si>
    <t>Údržba bleskozvodov vyrovnanie jestvujúcich zvodových vodičov</t>
  </si>
  <si>
    <t>-1061327643</t>
  </si>
  <si>
    <t>192  "strecha</t>
  </si>
  <si>
    <t>210293011</t>
  </si>
  <si>
    <t>Výmena podpery vedenia FeZn PV15, PV 21, PV 22</t>
  </si>
  <si>
    <t>-1941164118</t>
  </si>
  <si>
    <t>354410035700</t>
  </si>
  <si>
    <t>Podpera vedenia FeZn na lepenkové a šindľové strechy označenie PV 22 un.</t>
  </si>
  <si>
    <t>128</t>
  </si>
  <si>
    <t>-2019806202</t>
  </si>
  <si>
    <t>998921206</t>
  </si>
  <si>
    <t>Presun hmôt pre montáž silnoprúdových rozvodov a zariadení v stavbe (objekte) výšky nad 24 do 52 m</t>
  </si>
  <si>
    <t>-616944100</t>
  </si>
  <si>
    <t>001000034</t>
  </si>
  <si>
    <t>Inžinierska činnosť - skúšky a revízie bleskozvodu</t>
  </si>
  <si>
    <t>2144575683</t>
  </si>
  <si>
    <t xml:space="preserve"> (upresní realizátor vo výberovom konaní)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</si>
</sst>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33" t="s">
        <v>5</v>
      </c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4.95" customHeight="1">
      <c r="B4" s="21"/>
      <c r="D4" s="22" t="s">
        <v>8</v>
      </c>
      <c r="AR4" s="21"/>
      <c r="AS4" s="23" t="s">
        <v>9</v>
      </c>
      <c r="BS4" s="18" t="s">
        <v>6</v>
      </c>
    </row>
    <row r="5" spans="1:74" s="1" customFormat="1" ht="12" customHeight="1">
      <c r="B5" s="21"/>
      <c r="D5" s="24" t="s">
        <v>10</v>
      </c>
      <c r="K5" s="219" t="s">
        <v>11</v>
      </c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R5" s="21"/>
      <c r="BS5" s="18" t="s">
        <v>6</v>
      </c>
    </row>
    <row r="6" spans="1:74" s="1" customFormat="1" ht="36.950000000000003" customHeight="1">
      <c r="B6" s="21"/>
      <c r="D6" s="26" t="s">
        <v>12</v>
      </c>
      <c r="K6" s="221" t="s">
        <v>13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R6" s="21"/>
      <c r="BS6" s="18" t="s">
        <v>6</v>
      </c>
    </row>
    <row r="7" spans="1:74" s="1" customFormat="1" ht="12" customHeight="1">
      <c r="B7" s="21"/>
      <c r="D7" s="27" t="s">
        <v>14</v>
      </c>
      <c r="K7" s="25" t="s">
        <v>1</v>
      </c>
      <c r="AK7" s="27" t="s">
        <v>15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16</v>
      </c>
      <c r="K8" s="25" t="s">
        <v>17</v>
      </c>
      <c r="AK8" s="27" t="s">
        <v>18</v>
      </c>
      <c r="AN8" s="25" t="s">
        <v>19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20</v>
      </c>
      <c r="AK10" s="27" t="s">
        <v>21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22</v>
      </c>
      <c r="AK11" s="27" t="s">
        <v>23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24</v>
      </c>
      <c r="AK13" s="27" t="s">
        <v>21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25</v>
      </c>
      <c r="AK14" s="27" t="s">
        <v>23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26</v>
      </c>
      <c r="AK16" s="27" t="s">
        <v>21</v>
      </c>
      <c r="AN16" s="25" t="s">
        <v>1</v>
      </c>
      <c r="AR16" s="21"/>
      <c r="BS16" s="18" t="s">
        <v>3</v>
      </c>
    </row>
    <row r="17" spans="1:71" s="1" customFormat="1" ht="18.399999999999999" customHeight="1">
      <c r="B17" s="21"/>
      <c r="E17" s="25" t="s">
        <v>27</v>
      </c>
      <c r="AK17" s="27" t="s">
        <v>23</v>
      </c>
      <c r="AN17" s="25" t="s">
        <v>1</v>
      </c>
      <c r="AR17" s="21"/>
      <c r="BS17" s="18" t="s">
        <v>28</v>
      </c>
    </row>
    <row r="18" spans="1:71" s="1" customFormat="1" ht="6.95" customHeight="1">
      <c r="B18" s="21"/>
      <c r="AR18" s="21"/>
      <c r="BS18" s="18" t="s">
        <v>29</v>
      </c>
    </row>
    <row r="19" spans="1:71" s="1" customFormat="1" ht="12" customHeight="1">
      <c r="B19" s="21"/>
      <c r="D19" s="27" t="s">
        <v>30</v>
      </c>
      <c r="AK19" s="27" t="s">
        <v>21</v>
      </c>
      <c r="AN19" s="25" t="s">
        <v>1</v>
      </c>
      <c r="AR19" s="21"/>
      <c r="BS19" s="18" t="s">
        <v>29</v>
      </c>
    </row>
    <row r="20" spans="1:71" s="1" customFormat="1" ht="18.399999999999999" customHeight="1">
      <c r="B20" s="21"/>
      <c r="E20" s="25" t="s">
        <v>31</v>
      </c>
      <c r="AK20" s="27" t="s">
        <v>23</v>
      </c>
      <c r="AN20" s="25" t="s">
        <v>1</v>
      </c>
      <c r="AR20" s="21"/>
      <c r="BS20" s="18" t="s">
        <v>28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32</v>
      </c>
      <c r="AR22" s="21"/>
    </row>
    <row r="23" spans="1:71" s="1" customFormat="1" ht="23.25" customHeight="1">
      <c r="B23" s="21"/>
      <c r="E23" s="222" t="s">
        <v>33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3">
        <f>ROUND(AG94,2)</f>
        <v>0</v>
      </c>
      <c r="AL26" s="224"/>
      <c r="AM26" s="224"/>
      <c r="AN26" s="224"/>
      <c r="AO26" s="224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25" t="s">
        <v>35</v>
      </c>
      <c r="M28" s="225"/>
      <c r="N28" s="225"/>
      <c r="O28" s="225"/>
      <c r="P28" s="225"/>
      <c r="Q28" s="30"/>
      <c r="R28" s="30"/>
      <c r="S28" s="30"/>
      <c r="T28" s="30"/>
      <c r="U28" s="30"/>
      <c r="V28" s="30"/>
      <c r="W28" s="225" t="s">
        <v>36</v>
      </c>
      <c r="X28" s="225"/>
      <c r="Y28" s="225"/>
      <c r="Z28" s="225"/>
      <c r="AA28" s="225"/>
      <c r="AB28" s="225"/>
      <c r="AC28" s="225"/>
      <c r="AD28" s="225"/>
      <c r="AE28" s="225"/>
      <c r="AF28" s="30"/>
      <c r="AG28" s="30"/>
      <c r="AH28" s="30"/>
      <c r="AI28" s="30"/>
      <c r="AJ28" s="30"/>
      <c r="AK28" s="225" t="s">
        <v>37</v>
      </c>
      <c r="AL28" s="225"/>
      <c r="AM28" s="225"/>
      <c r="AN28" s="225"/>
      <c r="AO28" s="225"/>
      <c r="AP28" s="30"/>
      <c r="AQ28" s="30"/>
      <c r="AR28" s="31"/>
      <c r="BE28" s="30"/>
    </row>
    <row r="29" spans="1:71" s="3" customFormat="1" ht="14.45" customHeight="1">
      <c r="B29" s="35"/>
      <c r="D29" s="27" t="s">
        <v>38</v>
      </c>
      <c r="F29" s="27" t="s">
        <v>39</v>
      </c>
      <c r="L29" s="226">
        <v>0.2</v>
      </c>
      <c r="M29" s="227"/>
      <c r="N29" s="227"/>
      <c r="O29" s="227"/>
      <c r="P29" s="227"/>
      <c r="W29" s="228">
        <f>ROUND(AZ94, 2)</f>
        <v>0</v>
      </c>
      <c r="X29" s="227"/>
      <c r="Y29" s="227"/>
      <c r="Z29" s="227"/>
      <c r="AA29" s="227"/>
      <c r="AB29" s="227"/>
      <c r="AC29" s="227"/>
      <c r="AD29" s="227"/>
      <c r="AE29" s="227"/>
      <c r="AK29" s="228">
        <f>ROUND(AV94, 2)</f>
        <v>0</v>
      </c>
      <c r="AL29" s="227"/>
      <c r="AM29" s="227"/>
      <c r="AN29" s="227"/>
      <c r="AO29" s="227"/>
      <c r="AR29" s="35"/>
    </row>
    <row r="30" spans="1:71" s="3" customFormat="1" ht="14.45" customHeight="1">
      <c r="B30" s="35"/>
      <c r="F30" s="27" t="s">
        <v>40</v>
      </c>
      <c r="L30" s="226">
        <v>0.2</v>
      </c>
      <c r="M30" s="227"/>
      <c r="N30" s="227"/>
      <c r="O30" s="227"/>
      <c r="P30" s="227"/>
      <c r="W30" s="228">
        <f>ROUND(BA94, 2)</f>
        <v>0</v>
      </c>
      <c r="X30" s="227"/>
      <c r="Y30" s="227"/>
      <c r="Z30" s="227"/>
      <c r="AA30" s="227"/>
      <c r="AB30" s="227"/>
      <c r="AC30" s="227"/>
      <c r="AD30" s="227"/>
      <c r="AE30" s="227"/>
      <c r="AK30" s="228">
        <f>ROUND(AW94, 2)</f>
        <v>0</v>
      </c>
      <c r="AL30" s="227"/>
      <c r="AM30" s="227"/>
      <c r="AN30" s="227"/>
      <c r="AO30" s="227"/>
      <c r="AR30" s="35"/>
    </row>
    <row r="31" spans="1:71" s="3" customFormat="1" ht="14.45" hidden="1" customHeight="1">
      <c r="B31" s="35"/>
      <c r="F31" s="27" t="s">
        <v>41</v>
      </c>
      <c r="L31" s="226">
        <v>0.2</v>
      </c>
      <c r="M31" s="227"/>
      <c r="N31" s="227"/>
      <c r="O31" s="227"/>
      <c r="P31" s="227"/>
      <c r="W31" s="228">
        <f>ROUND(BB94, 2)</f>
        <v>0</v>
      </c>
      <c r="X31" s="227"/>
      <c r="Y31" s="227"/>
      <c r="Z31" s="227"/>
      <c r="AA31" s="227"/>
      <c r="AB31" s="227"/>
      <c r="AC31" s="227"/>
      <c r="AD31" s="227"/>
      <c r="AE31" s="227"/>
      <c r="AK31" s="228">
        <v>0</v>
      </c>
      <c r="AL31" s="227"/>
      <c r="AM31" s="227"/>
      <c r="AN31" s="227"/>
      <c r="AO31" s="227"/>
      <c r="AR31" s="35"/>
    </row>
    <row r="32" spans="1:71" s="3" customFormat="1" ht="14.45" hidden="1" customHeight="1">
      <c r="B32" s="35"/>
      <c r="F32" s="27" t="s">
        <v>42</v>
      </c>
      <c r="L32" s="226">
        <v>0.2</v>
      </c>
      <c r="M32" s="227"/>
      <c r="N32" s="227"/>
      <c r="O32" s="227"/>
      <c r="P32" s="227"/>
      <c r="W32" s="228">
        <f>ROUND(BC94, 2)</f>
        <v>0</v>
      </c>
      <c r="X32" s="227"/>
      <c r="Y32" s="227"/>
      <c r="Z32" s="227"/>
      <c r="AA32" s="227"/>
      <c r="AB32" s="227"/>
      <c r="AC32" s="227"/>
      <c r="AD32" s="227"/>
      <c r="AE32" s="227"/>
      <c r="AK32" s="228">
        <v>0</v>
      </c>
      <c r="AL32" s="227"/>
      <c r="AM32" s="227"/>
      <c r="AN32" s="227"/>
      <c r="AO32" s="227"/>
      <c r="AR32" s="35"/>
    </row>
    <row r="33" spans="1:57" s="3" customFormat="1" ht="14.45" hidden="1" customHeight="1">
      <c r="B33" s="35"/>
      <c r="F33" s="27" t="s">
        <v>43</v>
      </c>
      <c r="L33" s="226">
        <v>0</v>
      </c>
      <c r="M33" s="227"/>
      <c r="N33" s="227"/>
      <c r="O33" s="227"/>
      <c r="P33" s="227"/>
      <c r="W33" s="228">
        <f>ROUND(BD94, 2)</f>
        <v>0</v>
      </c>
      <c r="X33" s="227"/>
      <c r="Y33" s="227"/>
      <c r="Z33" s="227"/>
      <c r="AA33" s="227"/>
      <c r="AB33" s="227"/>
      <c r="AC33" s="227"/>
      <c r="AD33" s="227"/>
      <c r="AE33" s="227"/>
      <c r="AK33" s="228">
        <v>0</v>
      </c>
      <c r="AL33" s="227"/>
      <c r="AM33" s="227"/>
      <c r="AN33" s="227"/>
      <c r="AO33" s="227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32" t="s">
        <v>46</v>
      </c>
      <c r="Y35" s="230"/>
      <c r="Z35" s="230"/>
      <c r="AA35" s="230"/>
      <c r="AB35" s="230"/>
      <c r="AC35" s="38"/>
      <c r="AD35" s="38"/>
      <c r="AE35" s="38"/>
      <c r="AF35" s="38"/>
      <c r="AG35" s="38"/>
      <c r="AH35" s="38"/>
      <c r="AI35" s="38"/>
      <c r="AJ35" s="38"/>
      <c r="AK35" s="229">
        <f>SUM(AK26:AK33)</f>
        <v>0</v>
      </c>
      <c r="AL35" s="230"/>
      <c r="AM35" s="230"/>
      <c r="AN35" s="230"/>
      <c r="AO35" s="231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 ht="11.25">
      <c r="B50" s="21"/>
      <c r="AR50" s="21"/>
    </row>
    <row r="51" spans="1:57" ht="11.25">
      <c r="B51" s="21"/>
      <c r="AR51" s="21"/>
    </row>
    <row r="52" spans="1:57" ht="11.25">
      <c r="B52" s="21"/>
      <c r="AR52" s="21"/>
    </row>
    <row r="53" spans="1:57" ht="11.25">
      <c r="B53" s="21"/>
      <c r="AR53" s="21"/>
    </row>
    <row r="54" spans="1:57" ht="11.25">
      <c r="B54" s="21"/>
      <c r="AR54" s="21"/>
    </row>
    <row r="55" spans="1:57" ht="11.25">
      <c r="B55" s="21"/>
      <c r="AR55" s="21"/>
    </row>
    <row r="56" spans="1:57" ht="11.25">
      <c r="B56" s="21"/>
      <c r="AR56" s="21"/>
    </row>
    <row r="57" spans="1:57" ht="11.25">
      <c r="B57" s="21"/>
      <c r="AR57" s="21"/>
    </row>
    <row r="58" spans="1:57" ht="11.25">
      <c r="B58" s="21"/>
      <c r="AR58" s="21"/>
    </row>
    <row r="59" spans="1:57" ht="11.25">
      <c r="B59" s="21"/>
      <c r="AR59" s="21"/>
    </row>
    <row r="60" spans="1:57" s="2" customFormat="1" ht="12.75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 ht="11.25">
      <c r="B61" s="21"/>
      <c r="AR61" s="21"/>
    </row>
    <row r="62" spans="1:57" ht="11.25">
      <c r="B62" s="21"/>
      <c r="AR62" s="21"/>
    </row>
    <row r="63" spans="1:57" ht="11.25">
      <c r="B63" s="21"/>
      <c r="AR63" s="21"/>
    </row>
    <row r="64" spans="1:57" s="2" customFormat="1" ht="12.75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1.25">
      <c r="B65" s="21"/>
      <c r="AR65" s="21"/>
    </row>
    <row r="66" spans="1:57" ht="11.25">
      <c r="B66" s="21"/>
      <c r="AR66" s="21"/>
    </row>
    <row r="67" spans="1:57" ht="11.25">
      <c r="B67" s="21"/>
      <c r="AR67" s="21"/>
    </row>
    <row r="68" spans="1:57" ht="11.25">
      <c r="B68" s="21"/>
      <c r="AR68" s="21"/>
    </row>
    <row r="69" spans="1:57" ht="11.25">
      <c r="B69" s="21"/>
      <c r="AR69" s="21"/>
    </row>
    <row r="70" spans="1:57" ht="11.25">
      <c r="B70" s="21"/>
      <c r="AR70" s="21"/>
    </row>
    <row r="71" spans="1:57" ht="11.25">
      <c r="B71" s="21"/>
      <c r="AR71" s="21"/>
    </row>
    <row r="72" spans="1:57" ht="11.25">
      <c r="B72" s="21"/>
      <c r="AR72" s="21"/>
    </row>
    <row r="73" spans="1:57" ht="11.25">
      <c r="B73" s="21"/>
      <c r="AR73" s="21"/>
    </row>
    <row r="74" spans="1:57" ht="11.25">
      <c r="B74" s="21"/>
      <c r="AR74" s="21"/>
    </row>
    <row r="75" spans="1:57" s="2" customFormat="1" ht="12.75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 ht="11.25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2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10</v>
      </c>
      <c r="L84" s="4" t="str">
        <f>K5</f>
        <v>2102/P</v>
      </c>
      <c r="AR84" s="49"/>
    </row>
    <row r="85" spans="1:91" s="5" customFormat="1" ht="36.950000000000003" customHeight="1">
      <c r="B85" s="50"/>
      <c r="C85" s="51" t="s">
        <v>12</v>
      </c>
      <c r="L85" s="200" t="str">
        <f>K6</f>
        <v>Oprava strešného plášťa bytového domu na ul. Jesenná č.13, Poprad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16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Jesenná č.13, Poprad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18</v>
      </c>
      <c r="AJ87" s="30"/>
      <c r="AK87" s="30"/>
      <c r="AL87" s="30"/>
      <c r="AM87" s="202" t="str">
        <f>IF(AN8= "","",AN8)</f>
        <v>18. 6. 2021</v>
      </c>
      <c r="AN87" s="202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7" t="s">
        <v>20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Vlastníci BaNP BD v zast. SVB DIAĽAVA POPRAD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26</v>
      </c>
      <c r="AJ89" s="30"/>
      <c r="AK89" s="30"/>
      <c r="AL89" s="30"/>
      <c r="AM89" s="203" t="str">
        <f>IF(E17="","",E17)</f>
        <v>IZOLAprojekt, s.r.o.</v>
      </c>
      <c r="AN89" s="204"/>
      <c r="AO89" s="204"/>
      <c r="AP89" s="204"/>
      <c r="AQ89" s="30"/>
      <c r="AR89" s="31"/>
      <c r="AS89" s="205" t="s">
        <v>54</v>
      </c>
      <c r="AT89" s="206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7" t="s">
        <v>24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30</v>
      </c>
      <c r="AJ90" s="30"/>
      <c r="AK90" s="30"/>
      <c r="AL90" s="30"/>
      <c r="AM90" s="203" t="str">
        <f>IF(E20="","",E20)</f>
        <v>Ing. Tomáš Brečka</v>
      </c>
      <c r="AN90" s="204"/>
      <c r="AO90" s="204"/>
      <c r="AP90" s="204"/>
      <c r="AQ90" s="30"/>
      <c r="AR90" s="31"/>
      <c r="AS90" s="207"/>
      <c r="AT90" s="208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7"/>
      <c r="AT91" s="208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09" t="s">
        <v>55</v>
      </c>
      <c r="D92" s="210"/>
      <c r="E92" s="210"/>
      <c r="F92" s="210"/>
      <c r="G92" s="210"/>
      <c r="H92" s="58"/>
      <c r="I92" s="211" t="s">
        <v>56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3" t="s">
        <v>57</v>
      </c>
      <c r="AH92" s="210"/>
      <c r="AI92" s="210"/>
      <c r="AJ92" s="210"/>
      <c r="AK92" s="210"/>
      <c r="AL92" s="210"/>
      <c r="AM92" s="210"/>
      <c r="AN92" s="211" t="s">
        <v>58</v>
      </c>
      <c r="AO92" s="210"/>
      <c r="AP92" s="212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7">
        <f>ROUND(SUM(AG95:AG98),2)</f>
        <v>0</v>
      </c>
      <c r="AH94" s="217"/>
      <c r="AI94" s="217"/>
      <c r="AJ94" s="217"/>
      <c r="AK94" s="217"/>
      <c r="AL94" s="217"/>
      <c r="AM94" s="217"/>
      <c r="AN94" s="218">
        <f>SUM(AG94,AT94)</f>
        <v>0</v>
      </c>
      <c r="AO94" s="218"/>
      <c r="AP94" s="218"/>
      <c r="AQ94" s="70" t="s">
        <v>1</v>
      </c>
      <c r="AR94" s="66"/>
      <c r="AS94" s="71">
        <f>ROUND(SUM(AS95:AS98),2)</f>
        <v>0</v>
      </c>
      <c r="AT94" s="72">
        <f>ROUND(SUM(AV94:AW94),2)</f>
        <v>0</v>
      </c>
      <c r="AU94" s="73">
        <f>ROUND(SUM(AU95:AU98),5)</f>
        <v>2236.53235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ROUND(SUM(AZ95:AZ98),2)</f>
        <v>0</v>
      </c>
      <c r="BA94" s="72">
        <f>ROUND(SUM(BA95:BA98),2)</f>
        <v>0</v>
      </c>
      <c r="BB94" s="72">
        <f>ROUND(SUM(BB95:BB98),2)</f>
        <v>0</v>
      </c>
      <c r="BC94" s="72">
        <f>ROUND(SUM(BC95:BC98),2)</f>
        <v>0</v>
      </c>
      <c r="BD94" s="74">
        <f>ROUND(SUM(BD95:BD98),2)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4</v>
      </c>
      <c r="BX94" s="75" t="s">
        <v>77</v>
      </c>
      <c r="CL94" s="75" t="s">
        <v>1</v>
      </c>
    </row>
    <row r="95" spans="1:91" s="7" customFormat="1" ht="16.5" customHeight="1">
      <c r="A95" s="77" t="s">
        <v>78</v>
      </c>
      <c r="B95" s="78"/>
      <c r="C95" s="79"/>
      <c r="D95" s="216" t="s">
        <v>79</v>
      </c>
      <c r="E95" s="216"/>
      <c r="F95" s="216"/>
      <c r="G95" s="216"/>
      <c r="H95" s="216"/>
      <c r="I95" s="80"/>
      <c r="J95" s="216" t="s">
        <v>80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4">
        <f>'01 - Zateplenie strechy'!J30</f>
        <v>0</v>
      </c>
      <c r="AH95" s="215"/>
      <c r="AI95" s="215"/>
      <c r="AJ95" s="215"/>
      <c r="AK95" s="215"/>
      <c r="AL95" s="215"/>
      <c r="AM95" s="215"/>
      <c r="AN95" s="214">
        <f>SUM(AG95,AT95)</f>
        <v>0</v>
      </c>
      <c r="AO95" s="215"/>
      <c r="AP95" s="215"/>
      <c r="AQ95" s="81" t="s">
        <v>81</v>
      </c>
      <c r="AR95" s="78"/>
      <c r="AS95" s="82">
        <v>0</v>
      </c>
      <c r="AT95" s="83">
        <f>ROUND(SUM(AV95:AW95),2)</f>
        <v>0</v>
      </c>
      <c r="AU95" s="84">
        <f>'01 - Zateplenie strechy'!P129</f>
        <v>1948.6180693460001</v>
      </c>
      <c r="AV95" s="83">
        <f>'01 - Zateplenie strechy'!J33</f>
        <v>0</v>
      </c>
      <c r="AW95" s="83">
        <f>'01 - Zateplenie strechy'!J34</f>
        <v>0</v>
      </c>
      <c r="AX95" s="83">
        <f>'01 - Zateplenie strechy'!J35</f>
        <v>0</v>
      </c>
      <c r="AY95" s="83">
        <f>'01 - Zateplenie strechy'!J36</f>
        <v>0</v>
      </c>
      <c r="AZ95" s="83">
        <f>'01 - Zateplenie strechy'!F33</f>
        <v>0</v>
      </c>
      <c r="BA95" s="83">
        <f>'01 - Zateplenie strechy'!F34</f>
        <v>0</v>
      </c>
      <c r="BB95" s="83">
        <f>'01 - Zateplenie strechy'!F35</f>
        <v>0</v>
      </c>
      <c r="BC95" s="83">
        <f>'01 - Zateplenie strechy'!F36</f>
        <v>0</v>
      </c>
      <c r="BD95" s="85">
        <f>'01 - Zateplenie strechy'!F37</f>
        <v>0</v>
      </c>
      <c r="BT95" s="86" t="s">
        <v>82</v>
      </c>
      <c r="BV95" s="86" t="s">
        <v>76</v>
      </c>
      <c r="BW95" s="86" t="s">
        <v>83</v>
      </c>
      <c r="BX95" s="86" t="s">
        <v>4</v>
      </c>
      <c r="CL95" s="86" t="s">
        <v>1</v>
      </c>
      <c r="CM95" s="86" t="s">
        <v>74</v>
      </c>
    </row>
    <row r="96" spans="1:91" s="7" customFormat="1" ht="16.5" customHeight="1">
      <c r="A96" s="77" t="s">
        <v>78</v>
      </c>
      <c r="B96" s="78"/>
      <c r="C96" s="79"/>
      <c r="D96" s="216" t="s">
        <v>84</v>
      </c>
      <c r="E96" s="216"/>
      <c r="F96" s="216"/>
      <c r="G96" s="216"/>
      <c r="H96" s="216"/>
      <c r="I96" s="80"/>
      <c r="J96" s="216" t="s">
        <v>85</v>
      </c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4">
        <f>'02 - Zateplenie fasády st...'!J30</f>
        <v>0</v>
      </c>
      <c r="AH96" s="215"/>
      <c r="AI96" s="215"/>
      <c r="AJ96" s="215"/>
      <c r="AK96" s="215"/>
      <c r="AL96" s="215"/>
      <c r="AM96" s="215"/>
      <c r="AN96" s="214">
        <f>SUM(AG96,AT96)</f>
        <v>0</v>
      </c>
      <c r="AO96" s="215"/>
      <c r="AP96" s="215"/>
      <c r="AQ96" s="81" t="s">
        <v>81</v>
      </c>
      <c r="AR96" s="78"/>
      <c r="AS96" s="82">
        <v>0</v>
      </c>
      <c r="AT96" s="83">
        <f>ROUND(SUM(AV96:AW96),2)</f>
        <v>0</v>
      </c>
      <c r="AU96" s="84">
        <f>'02 - Zateplenie fasády st...'!P125</f>
        <v>184.70455857999997</v>
      </c>
      <c r="AV96" s="83">
        <f>'02 - Zateplenie fasády st...'!J33</f>
        <v>0</v>
      </c>
      <c r="AW96" s="83">
        <f>'02 - Zateplenie fasády st...'!J34</f>
        <v>0</v>
      </c>
      <c r="AX96" s="83">
        <f>'02 - Zateplenie fasády st...'!J35</f>
        <v>0</v>
      </c>
      <c r="AY96" s="83">
        <f>'02 - Zateplenie fasády st...'!J36</f>
        <v>0</v>
      </c>
      <c r="AZ96" s="83">
        <f>'02 - Zateplenie fasády st...'!F33</f>
        <v>0</v>
      </c>
      <c r="BA96" s="83">
        <f>'02 - Zateplenie fasády st...'!F34</f>
        <v>0</v>
      </c>
      <c r="BB96" s="83">
        <f>'02 - Zateplenie fasády st...'!F35</f>
        <v>0</v>
      </c>
      <c r="BC96" s="83">
        <f>'02 - Zateplenie fasády st...'!F36</f>
        <v>0</v>
      </c>
      <c r="BD96" s="85">
        <f>'02 - Zateplenie fasády st...'!F37</f>
        <v>0</v>
      </c>
      <c r="BT96" s="86" t="s">
        <v>82</v>
      </c>
      <c r="BV96" s="86" t="s">
        <v>76</v>
      </c>
      <c r="BW96" s="86" t="s">
        <v>86</v>
      </c>
      <c r="BX96" s="86" t="s">
        <v>4</v>
      </c>
      <c r="CL96" s="86" t="s">
        <v>1</v>
      </c>
      <c r="CM96" s="86" t="s">
        <v>74</v>
      </c>
    </row>
    <row r="97" spans="1:91" s="7" customFormat="1" ht="24.75" customHeight="1">
      <c r="A97" s="77" t="s">
        <v>78</v>
      </c>
      <c r="B97" s="78"/>
      <c r="C97" s="79"/>
      <c r="D97" s="216" t="s">
        <v>87</v>
      </c>
      <c r="E97" s="216"/>
      <c r="F97" s="216"/>
      <c r="G97" s="216"/>
      <c r="H97" s="216"/>
      <c r="I97" s="80"/>
      <c r="J97" s="216" t="s">
        <v>88</v>
      </c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4">
        <f>'03 - Výmena výplňových ko...'!J30</f>
        <v>0</v>
      </c>
      <c r="AH97" s="215"/>
      <c r="AI97" s="215"/>
      <c r="AJ97" s="215"/>
      <c r="AK97" s="215"/>
      <c r="AL97" s="215"/>
      <c r="AM97" s="215"/>
      <c r="AN97" s="214">
        <f>SUM(AG97,AT97)</f>
        <v>0</v>
      </c>
      <c r="AO97" s="215"/>
      <c r="AP97" s="215"/>
      <c r="AQ97" s="81" t="s">
        <v>81</v>
      </c>
      <c r="AR97" s="78"/>
      <c r="AS97" s="82">
        <v>0</v>
      </c>
      <c r="AT97" s="83">
        <f>ROUND(SUM(AV97:AW97),2)</f>
        <v>0</v>
      </c>
      <c r="AU97" s="84">
        <f>'03 - Výmena výplňových ko...'!P124</f>
        <v>18.40972</v>
      </c>
      <c r="AV97" s="83">
        <f>'03 - Výmena výplňových ko...'!J33</f>
        <v>0</v>
      </c>
      <c r="AW97" s="83">
        <f>'03 - Výmena výplňových ko...'!J34</f>
        <v>0</v>
      </c>
      <c r="AX97" s="83">
        <f>'03 - Výmena výplňových ko...'!J35</f>
        <v>0</v>
      </c>
      <c r="AY97" s="83">
        <f>'03 - Výmena výplňových ko...'!J36</f>
        <v>0</v>
      </c>
      <c r="AZ97" s="83">
        <f>'03 - Výmena výplňových ko...'!F33</f>
        <v>0</v>
      </c>
      <c r="BA97" s="83">
        <f>'03 - Výmena výplňových ko...'!F34</f>
        <v>0</v>
      </c>
      <c r="BB97" s="83">
        <f>'03 - Výmena výplňových ko...'!F35</f>
        <v>0</v>
      </c>
      <c r="BC97" s="83">
        <f>'03 - Výmena výplňových ko...'!F36</f>
        <v>0</v>
      </c>
      <c r="BD97" s="85">
        <f>'03 - Výmena výplňových ko...'!F37</f>
        <v>0</v>
      </c>
      <c r="BT97" s="86" t="s">
        <v>82</v>
      </c>
      <c r="BV97" s="86" t="s">
        <v>76</v>
      </c>
      <c r="BW97" s="86" t="s">
        <v>89</v>
      </c>
      <c r="BX97" s="86" t="s">
        <v>4</v>
      </c>
      <c r="CL97" s="86" t="s">
        <v>1</v>
      </c>
      <c r="CM97" s="86" t="s">
        <v>74</v>
      </c>
    </row>
    <row r="98" spans="1:91" s="7" customFormat="1" ht="16.5" customHeight="1">
      <c r="A98" s="77" t="s">
        <v>78</v>
      </c>
      <c r="B98" s="78"/>
      <c r="C98" s="79"/>
      <c r="D98" s="216" t="s">
        <v>90</v>
      </c>
      <c r="E98" s="216"/>
      <c r="F98" s="216"/>
      <c r="G98" s="216"/>
      <c r="H98" s="216"/>
      <c r="I98" s="80"/>
      <c r="J98" s="216" t="s">
        <v>91</v>
      </c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14">
        <f>'04 - Prekládka bleskozvodu'!J30</f>
        <v>0</v>
      </c>
      <c r="AH98" s="215"/>
      <c r="AI98" s="215"/>
      <c r="AJ98" s="215"/>
      <c r="AK98" s="215"/>
      <c r="AL98" s="215"/>
      <c r="AM98" s="215"/>
      <c r="AN98" s="214">
        <f>SUM(AG98,AT98)</f>
        <v>0</v>
      </c>
      <c r="AO98" s="215"/>
      <c r="AP98" s="215"/>
      <c r="AQ98" s="81" t="s">
        <v>81</v>
      </c>
      <c r="AR98" s="78"/>
      <c r="AS98" s="87">
        <v>0</v>
      </c>
      <c r="AT98" s="88">
        <f>ROUND(SUM(AV98:AW98),2)</f>
        <v>0</v>
      </c>
      <c r="AU98" s="89">
        <f>'04 - Prekládka bleskozvodu'!P121</f>
        <v>84.800000000000011</v>
      </c>
      <c r="AV98" s="88">
        <f>'04 - Prekládka bleskozvodu'!J33</f>
        <v>0</v>
      </c>
      <c r="AW98" s="88">
        <f>'04 - Prekládka bleskozvodu'!J34</f>
        <v>0</v>
      </c>
      <c r="AX98" s="88">
        <f>'04 - Prekládka bleskozvodu'!J35</f>
        <v>0</v>
      </c>
      <c r="AY98" s="88">
        <f>'04 - Prekládka bleskozvodu'!J36</f>
        <v>0</v>
      </c>
      <c r="AZ98" s="88">
        <f>'04 - Prekládka bleskozvodu'!F33</f>
        <v>0</v>
      </c>
      <c r="BA98" s="88">
        <f>'04 - Prekládka bleskozvodu'!F34</f>
        <v>0</v>
      </c>
      <c r="BB98" s="88">
        <f>'04 - Prekládka bleskozvodu'!F35</f>
        <v>0</v>
      </c>
      <c r="BC98" s="88">
        <f>'04 - Prekládka bleskozvodu'!F36</f>
        <v>0</v>
      </c>
      <c r="BD98" s="90">
        <f>'04 - Prekládka bleskozvodu'!F37</f>
        <v>0</v>
      </c>
      <c r="BT98" s="86" t="s">
        <v>82</v>
      </c>
      <c r="BV98" s="86" t="s">
        <v>76</v>
      </c>
      <c r="BW98" s="86" t="s">
        <v>92</v>
      </c>
      <c r="BX98" s="86" t="s">
        <v>4</v>
      </c>
      <c r="CL98" s="86" t="s">
        <v>1</v>
      </c>
      <c r="CM98" s="86" t="s">
        <v>74</v>
      </c>
    </row>
    <row r="99" spans="1:91" s="2" customFormat="1" ht="30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1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</row>
    <row r="100" spans="1:91" s="2" customFormat="1" ht="6.95" customHeight="1">
      <c r="A100" s="30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</sheetData>
  <mergeCells count="52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98:AP98"/>
    <mergeCell ref="AG98:AM98"/>
    <mergeCell ref="J98:AF98"/>
    <mergeCell ref="D98:H98"/>
    <mergeCell ref="AG94:AM94"/>
    <mergeCell ref="AN94:AP94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L85:AO85"/>
    <mergeCell ref="AM87:AN87"/>
    <mergeCell ref="AM89:AP89"/>
    <mergeCell ref="AS89:AT91"/>
    <mergeCell ref="AM90:AP90"/>
  </mergeCells>
  <hyperlinks>
    <hyperlink ref="A95" location="'01 - Zateplenie strechy'!C2" display="/"/>
    <hyperlink ref="A96" location="'02 - Zateplenie fasády st...'!C2" display="/"/>
    <hyperlink ref="A97" location="'03 - Výmena výplňových ko...'!C2" display="/"/>
    <hyperlink ref="A98" location="'04 - Prekládka bleskozvodu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76"/>
  <sheetViews>
    <sheetView showGridLines="0" topLeftCell="A262" workbookViewId="0">
      <selection activeCell="F276" sqref="F276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1"/>
    </row>
    <row r="2" spans="1:46" s="1" customFormat="1" ht="36.950000000000003" customHeight="1">
      <c r="L2" s="233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8" t="s">
        <v>83</v>
      </c>
    </row>
    <row r="3" spans="1:46" s="1" customFormat="1" ht="6.95" hidden="1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4.95" hidden="1" customHeight="1">
      <c r="B4" s="21"/>
      <c r="D4" s="22" t="s">
        <v>93</v>
      </c>
      <c r="L4" s="21"/>
      <c r="M4" s="92" t="s">
        <v>9</v>
      </c>
      <c r="AT4" s="18" t="s">
        <v>3</v>
      </c>
    </row>
    <row r="5" spans="1:46" s="1" customFormat="1" ht="6.95" hidden="1" customHeight="1">
      <c r="B5" s="21"/>
      <c r="L5" s="21"/>
    </row>
    <row r="6" spans="1:46" s="1" customFormat="1" ht="12" hidden="1" customHeight="1">
      <c r="B6" s="21"/>
      <c r="D6" s="27" t="s">
        <v>12</v>
      </c>
      <c r="L6" s="21"/>
    </row>
    <row r="7" spans="1:46" s="1" customFormat="1" ht="16.5" hidden="1" customHeight="1">
      <c r="B7" s="21"/>
      <c r="E7" s="234" t="str">
        <f>'Rekapitulácia stavby'!K6</f>
        <v>Oprava strešného plášťa bytového domu na ul. Jesenná č.13, Poprad</v>
      </c>
      <c r="F7" s="235"/>
      <c r="G7" s="235"/>
      <c r="H7" s="235"/>
      <c r="L7" s="21"/>
    </row>
    <row r="8" spans="1:46" s="2" customFormat="1" ht="12" hidden="1" customHeight="1">
      <c r="A8" s="30"/>
      <c r="B8" s="31"/>
      <c r="C8" s="30"/>
      <c r="D8" s="27" t="s">
        <v>94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200" t="s">
        <v>95</v>
      </c>
      <c r="F9" s="236"/>
      <c r="G9" s="236"/>
      <c r="H9" s="236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7" t="s">
        <v>14</v>
      </c>
      <c r="E11" s="30"/>
      <c r="F11" s="25" t="s">
        <v>1</v>
      </c>
      <c r="G11" s="30"/>
      <c r="H11" s="30"/>
      <c r="I11" s="27" t="s">
        <v>15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7" t="s">
        <v>16</v>
      </c>
      <c r="E12" s="30"/>
      <c r="F12" s="25" t="s">
        <v>17</v>
      </c>
      <c r="G12" s="30"/>
      <c r="H12" s="30"/>
      <c r="I12" s="27" t="s">
        <v>18</v>
      </c>
      <c r="J12" s="53" t="str">
        <f>'Rekapitulácia stavby'!AN8</f>
        <v>18. 6. 2021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7" t="s">
        <v>20</v>
      </c>
      <c r="E14" s="30"/>
      <c r="F14" s="30"/>
      <c r="G14" s="30"/>
      <c r="H14" s="30"/>
      <c r="I14" s="27" t="s">
        <v>21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5" t="s">
        <v>22</v>
      </c>
      <c r="F15" s="30"/>
      <c r="G15" s="30"/>
      <c r="H15" s="30"/>
      <c r="I15" s="27" t="s">
        <v>23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7" t="s">
        <v>24</v>
      </c>
      <c r="E17" s="30"/>
      <c r="F17" s="30"/>
      <c r="G17" s="30"/>
      <c r="H17" s="30"/>
      <c r="I17" s="27" t="s">
        <v>21</v>
      </c>
      <c r="J17" s="25" t="str">
        <f>'Rekapitulácia stavby'!AN13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19" t="str">
        <f>'Rekapitulácia stavby'!E14</f>
        <v xml:space="preserve"> </v>
      </c>
      <c r="F18" s="219"/>
      <c r="G18" s="219"/>
      <c r="H18" s="219"/>
      <c r="I18" s="27" t="s">
        <v>23</v>
      </c>
      <c r="J18" s="25" t="str">
        <f>'Rekapitulácia stavby'!AN14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7" t="s">
        <v>26</v>
      </c>
      <c r="E20" s="30"/>
      <c r="F20" s="30"/>
      <c r="G20" s="30"/>
      <c r="H20" s="30"/>
      <c r="I20" s="27" t="s">
        <v>21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5" t="s">
        <v>27</v>
      </c>
      <c r="F21" s="30"/>
      <c r="G21" s="30"/>
      <c r="H21" s="30"/>
      <c r="I21" s="27" t="s">
        <v>23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7" t="s">
        <v>30</v>
      </c>
      <c r="E23" s="30"/>
      <c r="F23" s="30"/>
      <c r="G23" s="30"/>
      <c r="H23" s="30"/>
      <c r="I23" s="27" t="s">
        <v>21</v>
      </c>
      <c r="J23" s="25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5" t="s">
        <v>31</v>
      </c>
      <c r="F24" s="30"/>
      <c r="G24" s="30"/>
      <c r="H24" s="30"/>
      <c r="I24" s="27" t="s">
        <v>23</v>
      </c>
      <c r="J24" s="25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7" t="s">
        <v>32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3"/>
      <c r="B27" s="94"/>
      <c r="C27" s="93"/>
      <c r="D27" s="93"/>
      <c r="E27" s="222" t="s">
        <v>1</v>
      </c>
      <c r="F27" s="222"/>
      <c r="G27" s="222"/>
      <c r="H27" s="222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6" t="s">
        <v>34</v>
      </c>
      <c r="E30" s="30"/>
      <c r="F30" s="30"/>
      <c r="G30" s="30"/>
      <c r="H30" s="30"/>
      <c r="I30" s="30"/>
      <c r="J30" s="69">
        <f>ROUND(J129,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7" t="s">
        <v>38</v>
      </c>
      <c r="E33" s="27" t="s">
        <v>39</v>
      </c>
      <c r="F33" s="98">
        <f>ROUND((SUM(BE129:BE275)),  2)</f>
        <v>0</v>
      </c>
      <c r="G33" s="30"/>
      <c r="H33" s="30"/>
      <c r="I33" s="99">
        <v>0.2</v>
      </c>
      <c r="J33" s="98">
        <f>ROUND(((SUM(BE129:BE275))*I33),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7" t="s">
        <v>40</v>
      </c>
      <c r="F34" s="98">
        <f>ROUND((SUM(BF129:BF275)),  2)</f>
        <v>0</v>
      </c>
      <c r="G34" s="30"/>
      <c r="H34" s="30"/>
      <c r="I34" s="99">
        <v>0.2</v>
      </c>
      <c r="J34" s="98">
        <f>ROUND(((SUM(BF129:BF275))*I34),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41</v>
      </c>
      <c r="F35" s="98">
        <f>ROUND((SUM(BG129:BG275)),  2)</f>
        <v>0</v>
      </c>
      <c r="G35" s="30"/>
      <c r="H35" s="30"/>
      <c r="I35" s="99">
        <v>0.2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42</v>
      </c>
      <c r="F36" s="98">
        <f>ROUND((SUM(BH129:BH275)),  2)</f>
        <v>0</v>
      </c>
      <c r="G36" s="30"/>
      <c r="H36" s="30"/>
      <c r="I36" s="99">
        <v>0.2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43</v>
      </c>
      <c r="F37" s="98">
        <f>ROUND((SUM(BI129:BI275)),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100"/>
      <c r="D39" s="101" t="s">
        <v>44</v>
      </c>
      <c r="E39" s="58"/>
      <c r="F39" s="58"/>
      <c r="G39" s="102" t="s">
        <v>45</v>
      </c>
      <c r="H39" s="103" t="s">
        <v>46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21"/>
      <c r="L41" s="21"/>
    </row>
    <row r="42" spans="1:31" s="1" customFormat="1" ht="14.45" hidden="1" customHeight="1">
      <c r="B42" s="21"/>
      <c r="L42" s="21"/>
    </row>
    <row r="43" spans="1:31" s="1" customFormat="1" ht="14.45" hidden="1" customHeight="1">
      <c r="B43" s="21"/>
      <c r="L43" s="21"/>
    </row>
    <row r="44" spans="1:31" s="1" customFormat="1" ht="14.45" hidden="1" customHeight="1">
      <c r="B44" s="21"/>
      <c r="L44" s="21"/>
    </row>
    <row r="45" spans="1:31" s="1" customFormat="1" ht="14.45" hidden="1" customHeight="1">
      <c r="B45" s="21"/>
      <c r="L45" s="21"/>
    </row>
    <row r="46" spans="1:31" s="1" customFormat="1" ht="14.45" hidden="1" customHeight="1">
      <c r="B46" s="21"/>
      <c r="L46" s="21"/>
    </row>
    <row r="47" spans="1:31" s="1" customFormat="1" ht="14.45" hidden="1" customHeight="1">
      <c r="B47" s="21"/>
      <c r="L47" s="21"/>
    </row>
    <row r="48" spans="1:31" s="1" customFormat="1" ht="14.45" hidden="1" customHeight="1">
      <c r="B48" s="21"/>
      <c r="L48" s="21"/>
    </row>
    <row r="49" spans="1:31" s="1" customFormat="1" ht="14.45" hidden="1" customHeight="1">
      <c r="B49" s="21"/>
      <c r="L49" s="21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0"/>
      <c r="B61" s="31"/>
      <c r="C61" s="30"/>
      <c r="D61" s="43" t="s">
        <v>49</v>
      </c>
      <c r="E61" s="33"/>
      <c r="F61" s="106" t="s">
        <v>50</v>
      </c>
      <c r="G61" s="43" t="s">
        <v>49</v>
      </c>
      <c r="H61" s="33"/>
      <c r="I61" s="33"/>
      <c r="J61" s="107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0"/>
      <c r="B76" s="31"/>
      <c r="C76" s="30"/>
      <c r="D76" s="43" t="s">
        <v>49</v>
      </c>
      <c r="E76" s="33"/>
      <c r="F76" s="106" t="s">
        <v>50</v>
      </c>
      <c r="G76" s="43" t="s">
        <v>49</v>
      </c>
      <c r="H76" s="33"/>
      <c r="I76" s="33"/>
      <c r="J76" s="107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22" t="s">
        <v>96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7" t="s">
        <v>12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34" t="str">
        <f>E7</f>
        <v>Oprava strešného plášťa bytového domu na ul. Jesenná č.13, Poprad</v>
      </c>
      <c r="F85" s="235"/>
      <c r="G85" s="235"/>
      <c r="H85" s="235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7" t="s">
        <v>94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200" t="str">
        <f>E9</f>
        <v>01 - Zateplenie strechy</v>
      </c>
      <c r="F87" s="236"/>
      <c r="G87" s="236"/>
      <c r="H87" s="236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7" t="s">
        <v>16</v>
      </c>
      <c r="D89" s="30"/>
      <c r="E89" s="30"/>
      <c r="F89" s="25" t="str">
        <f>F12</f>
        <v>Jesenná č.13, Poprad</v>
      </c>
      <c r="G89" s="30"/>
      <c r="H89" s="30"/>
      <c r="I89" s="27" t="s">
        <v>18</v>
      </c>
      <c r="J89" s="53" t="str">
        <f>IF(J12="","",J12)</f>
        <v>18. 6. 2021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7" t="s">
        <v>20</v>
      </c>
      <c r="D91" s="30"/>
      <c r="E91" s="30"/>
      <c r="F91" s="25" t="str">
        <f>E15</f>
        <v>Vlastníci BaNP BD v zast. SVB DIAĽAVA POPRAD</v>
      </c>
      <c r="G91" s="30"/>
      <c r="H91" s="30"/>
      <c r="I91" s="27" t="s">
        <v>26</v>
      </c>
      <c r="J91" s="28" t="str">
        <f>E21</f>
        <v>IZOLAprojekt,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7" t="s">
        <v>24</v>
      </c>
      <c r="D92" s="30"/>
      <c r="E92" s="30"/>
      <c r="F92" s="25" t="str">
        <f>IF(E18="","",E18)</f>
        <v xml:space="preserve"> </v>
      </c>
      <c r="G92" s="30"/>
      <c r="H92" s="30"/>
      <c r="I92" s="27" t="s">
        <v>30</v>
      </c>
      <c r="J92" s="28" t="str">
        <f>E24</f>
        <v>Ing. Tomáš Brečka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8" t="s">
        <v>97</v>
      </c>
      <c r="D94" s="100"/>
      <c r="E94" s="100"/>
      <c r="F94" s="100"/>
      <c r="G94" s="100"/>
      <c r="H94" s="100"/>
      <c r="I94" s="100"/>
      <c r="J94" s="109" t="s">
        <v>98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10" t="s">
        <v>99</v>
      </c>
      <c r="D96" s="30"/>
      <c r="E96" s="30"/>
      <c r="F96" s="30"/>
      <c r="G96" s="30"/>
      <c r="H96" s="30"/>
      <c r="I96" s="30"/>
      <c r="J96" s="69">
        <f>J129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100</v>
      </c>
    </row>
    <row r="97" spans="1:31" s="9" customFormat="1" ht="24.95" hidden="1" customHeight="1">
      <c r="B97" s="111"/>
      <c r="D97" s="112" t="s">
        <v>101</v>
      </c>
      <c r="E97" s="113"/>
      <c r="F97" s="113"/>
      <c r="G97" s="113"/>
      <c r="H97" s="113"/>
      <c r="I97" s="113"/>
      <c r="J97" s="114">
        <f>J130</f>
        <v>0</v>
      </c>
      <c r="L97" s="111"/>
    </row>
    <row r="98" spans="1:31" s="10" customFormat="1" ht="19.899999999999999" hidden="1" customHeight="1">
      <c r="B98" s="115"/>
      <c r="D98" s="116" t="s">
        <v>102</v>
      </c>
      <c r="E98" s="117"/>
      <c r="F98" s="117"/>
      <c r="G98" s="117"/>
      <c r="H98" s="117"/>
      <c r="I98" s="117"/>
      <c r="J98" s="118">
        <f>J131</f>
        <v>0</v>
      </c>
      <c r="L98" s="115"/>
    </row>
    <row r="99" spans="1:31" s="10" customFormat="1" ht="19.899999999999999" hidden="1" customHeight="1">
      <c r="B99" s="115"/>
      <c r="D99" s="116" t="s">
        <v>103</v>
      </c>
      <c r="E99" s="117"/>
      <c r="F99" s="117"/>
      <c r="G99" s="117"/>
      <c r="H99" s="117"/>
      <c r="I99" s="117"/>
      <c r="J99" s="118">
        <f>J139</f>
        <v>0</v>
      </c>
      <c r="L99" s="115"/>
    </row>
    <row r="100" spans="1:31" s="10" customFormat="1" ht="19.899999999999999" hidden="1" customHeight="1">
      <c r="B100" s="115"/>
      <c r="D100" s="116" t="s">
        <v>104</v>
      </c>
      <c r="E100" s="117"/>
      <c r="F100" s="117"/>
      <c r="G100" s="117"/>
      <c r="H100" s="117"/>
      <c r="I100" s="117"/>
      <c r="J100" s="118">
        <f>J145</f>
        <v>0</v>
      </c>
      <c r="L100" s="115"/>
    </row>
    <row r="101" spans="1:31" s="10" customFormat="1" ht="19.899999999999999" hidden="1" customHeight="1">
      <c r="B101" s="115"/>
      <c r="D101" s="116" t="s">
        <v>105</v>
      </c>
      <c r="E101" s="117"/>
      <c r="F101" s="117"/>
      <c r="G101" s="117"/>
      <c r="H101" s="117"/>
      <c r="I101" s="117"/>
      <c r="J101" s="118">
        <f>J162</f>
        <v>0</v>
      </c>
      <c r="L101" s="115"/>
    </row>
    <row r="102" spans="1:31" s="9" customFormat="1" ht="24.95" hidden="1" customHeight="1">
      <c r="B102" s="111"/>
      <c r="D102" s="112" t="s">
        <v>106</v>
      </c>
      <c r="E102" s="113"/>
      <c r="F102" s="113"/>
      <c r="G102" s="113"/>
      <c r="H102" s="113"/>
      <c r="I102" s="113"/>
      <c r="J102" s="114">
        <f>J164</f>
        <v>0</v>
      </c>
      <c r="L102" s="111"/>
    </row>
    <row r="103" spans="1:31" s="10" customFormat="1" ht="19.899999999999999" hidden="1" customHeight="1">
      <c r="B103" s="115"/>
      <c r="D103" s="116" t="s">
        <v>107</v>
      </c>
      <c r="E103" s="117"/>
      <c r="F103" s="117"/>
      <c r="G103" s="117"/>
      <c r="H103" s="117"/>
      <c r="I103" s="117"/>
      <c r="J103" s="118">
        <f>J165</f>
        <v>0</v>
      </c>
      <c r="L103" s="115"/>
    </row>
    <row r="104" spans="1:31" s="10" customFormat="1" ht="19.899999999999999" hidden="1" customHeight="1">
      <c r="B104" s="115"/>
      <c r="D104" s="116" t="s">
        <v>108</v>
      </c>
      <c r="E104" s="117"/>
      <c r="F104" s="117"/>
      <c r="G104" s="117"/>
      <c r="H104" s="117"/>
      <c r="I104" s="117"/>
      <c r="J104" s="118">
        <f>J219</f>
        <v>0</v>
      </c>
      <c r="L104" s="115"/>
    </row>
    <row r="105" spans="1:31" s="10" customFormat="1" ht="19.899999999999999" hidden="1" customHeight="1">
      <c r="B105" s="115"/>
      <c r="D105" s="116" t="s">
        <v>109</v>
      </c>
      <c r="E105" s="117"/>
      <c r="F105" s="117"/>
      <c r="G105" s="117"/>
      <c r="H105" s="117"/>
      <c r="I105" s="117"/>
      <c r="J105" s="118">
        <f>J243</f>
        <v>0</v>
      </c>
      <c r="L105" s="115"/>
    </row>
    <row r="106" spans="1:31" s="10" customFormat="1" ht="19.899999999999999" hidden="1" customHeight="1">
      <c r="B106" s="115"/>
      <c r="D106" s="116" t="s">
        <v>110</v>
      </c>
      <c r="E106" s="117"/>
      <c r="F106" s="117"/>
      <c r="G106" s="117"/>
      <c r="H106" s="117"/>
      <c r="I106" s="117"/>
      <c r="J106" s="118">
        <f>J251</f>
        <v>0</v>
      </c>
      <c r="L106" s="115"/>
    </row>
    <row r="107" spans="1:31" s="10" customFormat="1" ht="19.899999999999999" hidden="1" customHeight="1">
      <c r="B107" s="115"/>
      <c r="D107" s="116" t="s">
        <v>111</v>
      </c>
      <c r="E107" s="117"/>
      <c r="F107" s="117"/>
      <c r="G107" s="117"/>
      <c r="H107" s="117"/>
      <c r="I107" s="117"/>
      <c r="J107" s="118">
        <f>J257</f>
        <v>0</v>
      </c>
      <c r="L107" s="115"/>
    </row>
    <row r="108" spans="1:31" s="9" customFormat="1" ht="24.95" hidden="1" customHeight="1">
      <c r="B108" s="111"/>
      <c r="D108" s="112" t="s">
        <v>112</v>
      </c>
      <c r="E108" s="113"/>
      <c r="F108" s="113"/>
      <c r="G108" s="113"/>
      <c r="H108" s="113"/>
      <c r="I108" s="113"/>
      <c r="J108" s="114">
        <f>J272</f>
        <v>0</v>
      </c>
      <c r="L108" s="111"/>
    </row>
    <row r="109" spans="1:31" s="10" customFormat="1" ht="19.899999999999999" hidden="1" customHeight="1">
      <c r="B109" s="115"/>
      <c r="D109" s="116" t="s">
        <v>113</v>
      </c>
      <c r="E109" s="117"/>
      <c r="F109" s="117"/>
      <c r="G109" s="117"/>
      <c r="H109" s="117"/>
      <c r="I109" s="117"/>
      <c r="J109" s="118">
        <f>J273</f>
        <v>0</v>
      </c>
      <c r="L109" s="115"/>
    </row>
    <row r="110" spans="1:31" s="2" customFormat="1" ht="21.75" hidden="1" customHeight="1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hidden="1" customHeight="1">
      <c r="A111" s="30"/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ht="11.25" hidden="1"/>
    <row r="113" spans="1:31" ht="11.25" hidden="1"/>
    <row r="114" spans="1:31" ht="11.25" hidden="1"/>
    <row r="115" spans="1:31" s="2" customFormat="1" ht="6.95" customHeight="1">
      <c r="A115" s="30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24.95" customHeight="1">
      <c r="A116" s="30"/>
      <c r="B116" s="31"/>
      <c r="C116" s="22" t="s">
        <v>114</v>
      </c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6.95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2" customHeight="1">
      <c r="A118" s="30"/>
      <c r="B118" s="31"/>
      <c r="C118" s="27" t="s">
        <v>12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16.5" customHeight="1">
      <c r="A119" s="30"/>
      <c r="B119" s="31"/>
      <c r="C119" s="30"/>
      <c r="D119" s="30"/>
      <c r="E119" s="234" t="str">
        <f>E7</f>
        <v>Oprava strešného plášťa bytového domu na ul. Jesenná č.13, Poprad</v>
      </c>
      <c r="F119" s="235"/>
      <c r="G119" s="235"/>
      <c r="H119" s="235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12" customHeight="1">
      <c r="A120" s="30"/>
      <c r="B120" s="31"/>
      <c r="C120" s="27" t="s">
        <v>94</v>
      </c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6.5" customHeight="1">
      <c r="A121" s="30"/>
      <c r="B121" s="31"/>
      <c r="C121" s="30"/>
      <c r="D121" s="30"/>
      <c r="E121" s="200" t="str">
        <f>E9</f>
        <v>01 - Zateplenie strechy</v>
      </c>
      <c r="F121" s="236"/>
      <c r="G121" s="236"/>
      <c r="H121" s="236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2" customHeight="1">
      <c r="A123" s="30"/>
      <c r="B123" s="31"/>
      <c r="C123" s="27" t="s">
        <v>16</v>
      </c>
      <c r="D123" s="30"/>
      <c r="E123" s="30"/>
      <c r="F123" s="25" t="str">
        <f>F12</f>
        <v>Jesenná č.13, Poprad</v>
      </c>
      <c r="G123" s="30"/>
      <c r="H123" s="30"/>
      <c r="I123" s="27" t="s">
        <v>18</v>
      </c>
      <c r="J123" s="53" t="str">
        <f>IF(J12="","",J12)</f>
        <v>18. 6. 2021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6.95" customHeight="1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5.2" customHeight="1">
      <c r="A125" s="30"/>
      <c r="B125" s="31"/>
      <c r="C125" s="27" t="s">
        <v>20</v>
      </c>
      <c r="D125" s="30"/>
      <c r="E125" s="30"/>
      <c r="F125" s="25" t="str">
        <f>E15</f>
        <v>Vlastníci BaNP BD v zast. SVB DIAĽAVA POPRAD</v>
      </c>
      <c r="G125" s="30"/>
      <c r="H125" s="30"/>
      <c r="I125" s="27" t="s">
        <v>26</v>
      </c>
      <c r="J125" s="28" t="str">
        <f>E21</f>
        <v>IZOLAprojekt, s.r.o.</v>
      </c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2" customHeight="1">
      <c r="A126" s="30"/>
      <c r="B126" s="31"/>
      <c r="C126" s="27" t="s">
        <v>24</v>
      </c>
      <c r="D126" s="30"/>
      <c r="E126" s="30"/>
      <c r="F126" s="25" t="str">
        <f>IF(E18="","",E18)</f>
        <v xml:space="preserve"> </v>
      </c>
      <c r="G126" s="30"/>
      <c r="H126" s="30"/>
      <c r="I126" s="27" t="s">
        <v>30</v>
      </c>
      <c r="J126" s="28" t="str">
        <f>E24</f>
        <v>Ing. Tomáš Brečka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0.35" customHeight="1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11" customFormat="1" ht="29.25" customHeight="1">
      <c r="A128" s="119"/>
      <c r="B128" s="120"/>
      <c r="C128" s="121" t="s">
        <v>115</v>
      </c>
      <c r="D128" s="122" t="s">
        <v>59</v>
      </c>
      <c r="E128" s="122" t="s">
        <v>55</v>
      </c>
      <c r="F128" s="122" t="s">
        <v>56</v>
      </c>
      <c r="G128" s="122" t="s">
        <v>116</v>
      </c>
      <c r="H128" s="122" t="s">
        <v>117</v>
      </c>
      <c r="I128" s="122" t="s">
        <v>118</v>
      </c>
      <c r="J128" s="123" t="s">
        <v>98</v>
      </c>
      <c r="K128" s="124" t="s">
        <v>119</v>
      </c>
      <c r="L128" s="125"/>
      <c r="M128" s="60" t="s">
        <v>1</v>
      </c>
      <c r="N128" s="61" t="s">
        <v>38</v>
      </c>
      <c r="O128" s="61" t="s">
        <v>120</v>
      </c>
      <c r="P128" s="61" t="s">
        <v>121</v>
      </c>
      <c r="Q128" s="61" t="s">
        <v>122</v>
      </c>
      <c r="R128" s="61" t="s">
        <v>123</v>
      </c>
      <c r="S128" s="61" t="s">
        <v>124</v>
      </c>
      <c r="T128" s="62" t="s">
        <v>125</v>
      </c>
      <c r="U128" s="119"/>
      <c r="V128" s="119"/>
      <c r="W128" s="119"/>
      <c r="X128" s="119"/>
      <c r="Y128" s="119"/>
      <c r="Z128" s="119"/>
      <c r="AA128" s="119"/>
      <c r="AB128" s="119"/>
      <c r="AC128" s="119"/>
      <c r="AD128" s="119"/>
      <c r="AE128" s="119"/>
    </row>
    <row r="129" spans="1:65" s="2" customFormat="1" ht="22.9" customHeight="1">
      <c r="A129" s="30"/>
      <c r="B129" s="31"/>
      <c r="C129" s="67" t="s">
        <v>99</v>
      </c>
      <c r="D129" s="30"/>
      <c r="E129" s="30"/>
      <c r="F129" s="30"/>
      <c r="G129" s="30"/>
      <c r="H129" s="30"/>
      <c r="I129" s="30"/>
      <c r="J129" s="126">
        <f>BK129</f>
        <v>0</v>
      </c>
      <c r="K129" s="30"/>
      <c r="L129" s="31"/>
      <c r="M129" s="63"/>
      <c r="N129" s="54"/>
      <c r="O129" s="64"/>
      <c r="P129" s="127">
        <f>P130+P164+P272</f>
        <v>1948.6180693460001</v>
      </c>
      <c r="Q129" s="64"/>
      <c r="R129" s="127">
        <f>R130+R164+R272</f>
        <v>34.101700140000005</v>
      </c>
      <c r="S129" s="64"/>
      <c r="T129" s="128">
        <f>T130+T164+T272</f>
        <v>64.31326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8" t="s">
        <v>73</v>
      </c>
      <c r="AU129" s="18" t="s">
        <v>100</v>
      </c>
      <c r="BK129" s="129">
        <f>BK130+BK164+BK272</f>
        <v>0</v>
      </c>
    </row>
    <row r="130" spans="1:65" s="12" customFormat="1" ht="25.9" customHeight="1">
      <c r="B130" s="130"/>
      <c r="D130" s="131" t="s">
        <v>73</v>
      </c>
      <c r="E130" s="132" t="s">
        <v>126</v>
      </c>
      <c r="F130" s="132" t="s">
        <v>127</v>
      </c>
      <c r="J130" s="133">
        <f>BK130</f>
        <v>0</v>
      </c>
      <c r="L130" s="130"/>
      <c r="M130" s="134"/>
      <c r="N130" s="135"/>
      <c r="O130" s="135"/>
      <c r="P130" s="136">
        <f>P131+P139+P145+P162</f>
        <v>1081.7573520999999</v>
      </c>
      <c r="Q130" s="135"/>
      <c r="R130" s="136">
        <f>R131+R139+R145+R162</f>
        <v>27.703357000000004</v>
      </c>
      <c r="S130" s="135"/>
      <c r="T130" s="137">
        <f>T131+T139+T145+T162</f>
        <v>48.089199999999998</v>
      </c>
      <c r="AR130" s="131" t="s">
        <v>82</v>
      </c>
      <c r="AT130" s="138" t="s">
        <v>73</v>
      </c>
      <c r="AU130" s="138" t="s">
        <v>74</v>
      </c>
      <c r="AY130" s="131" t="s">
        <v>128</v>
      </c>
      <c r="BK130" s="139">
        <f>BK131+BK139+BK145+BK162</f>
        <v>0</v>
      </c>
    </row>
    <row r="131" spans="1:65" s="12" customFormat="1" ht="22.9" customHeight="1">
      <c r="B131" s="130"/>
      <c r="D131" s="131" t="s">
        <v>73</v>
      </c>
      <c r="E131" s="140" t="s">
        <v>129</v>
      </c>
      <c r="F131" s="140" t="s">
        <v>130</v>
      </c>
      <c r="J131" s="141">
        <f>BK131</f>
        <v>0</v>
      </c>
      <c r="L131" s="130"/>
      <c r="M131" s="134"/>
      <c r="N131" s="135"/>
      <c r="O131" s="135"/>
      <c r="P131" s="136">
        <f>SUM(P132:P138)</f>
        <v>29.333782499999998</v>
      </c>
      <c r="Q131" s="135"/>
      <c r="R131" s="136">
        <f>SUM(R132:R138)</f>
        <v>27.663526000000005</v>
      </c>
      <c r="S131" s="135"/>
      <c r="T131" s="137">
        <f>SUM(T132:T138)</f>
        <v>0</v>
      </c>
      <c r="AR131" s="131" t="s">
        <v>82</v>
      </c>
      <c r="AT131" s="138" t="s">
        <v>73</v>
      </c>
      <c r="AU131" s="138" t="s">
        <v>82</v>
      </c>
      <c r="AY131" s="131" t="s">
        <v>128</v>
      </c>
      <c r="BK131" s="139">
        <f>SUM(BK132:BK138)</f>
        <v>0</v>
      </c>
    </row>
    <row r="132" spans="1:65" s="2" customFormat="1" ht="16.5" customHeight="1">
      <c r="A132" s="30"/>
      <c r="B132" s="142"/>
      <c r="C132" s="143" t="s">
        <v>82</v>
      </c>
      <c r="D132" s="143" t="s">
        <v>131</v>
      </c>
      <c r="E132" s="144" t="s">
        <v>132</v>
      </c>
      <c r="F132" s="145" t="s">
        <v>133</v>
      </c>
      <c r="G132" s="146" t="s">
        <v>134</v>
      </c>
      <c r="H132" s="147">
        <v>55</v>
      </c>
      <c r="I132" s="147"/>
      <c r="J132" s="147">
        <f>ROUND(I132*H132,3)</f>
        <v>0</v>
      </c>
      <c r="K132" s="148"/>
      <c r="L132" s="31"/>
      <c r="M132" s="149" t="s">
        <v>1</v>
      </c>
      <c r="N132" s="150" t="s">
        <v>40</v>
      </c>
      <c r="O132" s="151">
        <v>0.20799999999999999</v>
      </c>
      <c r="P132" s="151">
        <f>O132*H132</f>
        <v>11.44</v>
      </c>
      <c r="Q132" s="151">
        <v>5.2999999999999998E-4</v>
      </c>
      <c r="R132" s="151">
        <f>Q132*H132</f>
        <v>2.9149999999999999E-2</v>
      </c>
      <c r="S132" s="151">
        <v>0</v>
      </c>
      <c r="T132" s="152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3" t="s">
        <v>135</v>
      </c>
      <c r="AT132" s="153" t="s">
        <v>131</v>
      </c>
      <c r="AU132" s="153" t="s">
        <v>136</v>
      </c>
      <c r="AY132" s="18" t="s">
        <v>128</v>
      </c>
      <c r="BE132" s="154">
        <f>IF(N132="základná",J132,0)</f>
        <v>0</v>
      </c>
      <c r="BF132" s="154">
        <f>IF(N132="znížená",J132,0)</f>
        <v>0</v>
      </c>
      <c r="BG132" s="154">
        <f>IF(N132="zákl. prenesená",J132,0)</f>
        <v>0</v>
      </c>
      <c r="BH132" s="154">
        <f>IF(N132="zníž. prenesená",J132,0)</f>
        <v>0</v>
      </c>
      <c r="BI132" s="154">
        <f>IF(N132="nulová",J132,0)</f>
        <v>0</v>
      </c>
      <c r="BJ132" s="18" t="s">
        <v>136</v>
      </c>
      <c r="BK132" s="155">
        <f>ROUND(I132*H132,3)</f>
        <v>0</v>
      </c>
      <c r="BL132" s="18" t="s">
        <v>135</v>
      </c>
      <c r="BM132" s="153" t="s">
        <v>137</v>
      </c>
    </row>
    <row r="133" spans="1:65" s="13" customFormat="1" ht="11.25">
      <c r="B133" s="156"/>
      <c r="D133" s="157" t="s">
        <v>138</v>
      </c>
      <c r="E133" s="158" t="s">
        <v>1</v>
      </c>
      <c r="F133" s="159" t="s">
        <v>139</v>
      </c>
      <c r="H133" s="160">
        <v>25</v>
      </c>
      <c r="L133" s="156"/>
      <c r="M133" s="161"/>
      <c r="N133" s="162"/>
      <c r="O133" s="162"/>
      <c r="P133" s="162"/>
      <c r="Q133" s="162"/>
      <c r="R133" s="162"/>
      <c r="S133" s="162"/>
      <c r="T133" s="163"/>
      <c r="AT133" s="158" t="s">
        <v>138</v>
      </c>
      <c r="AU133" s="158" t="s">
        <v>136</v>
      </c>
      <c r="AV133" s="13" t="s">
        <v>136</v>
      </c>
      <c r="AW133" s="13" t="s">
        <v>28</v>
      </c>
      <c r="AX133" s="13" t="s">
        <v>74</v>
      </c>
      <c r="AY133" s="158" t="s">
        <v>128</v>
      </c>
    </row>
    <row r="134" spans="1:65" s="13" customFormat="1" ht="11.25">
      <c r="B134" s="156"/>
      <c r="D134" s="157" t="s">
        <v>138</v>
      </c>
      <c r="E134" s="158" t="s">
        <v>1</v>
      </c>
      <c r="F134" s="159" t="s">
        <v>140</v>
      </c>
      <c r="H134" s="160">
        <v>30</v>
      </c>
      <c r="L134" s="156"/>
      <c r="M134" s="161"/>
      <c r="N134" s="162"/>
      <c r="O134" s="162"/>
      <c r="P134" s="162"/>
      <c r="Q134" s="162"/>
      <c r="R134" s="162"/>
      <c r="S134" s="162"/>
      <c r="T134" s="163"/>
      <c r="AT134" s="158" t="s">
        <v>138</v>
      </c>
      <c r="AU134" s="158" t="s">
        <v>136</v>
      </c>
      <c r="AV134" s="13" t="s">
        <v>136</v>
      </c>
      <c r="AW134" s="13" t="s">
        <v>28</v>
      </c>
      <c r="AX134" s="13" t="s">
        <v>74</v>
      </c>
      <c r="AY134" s="158" t="s">
        <v>128</v>
      </c>
    </row>
    <row r="135" spans="1:65" s="14" customFormat="1" ht="11.25">
      <c r="B135" s="164"/>
      <c r="D135" s="157" t="s">
        <v>138</v>
      </c>
      <c r="E135" s="165" t="s">
        <v>1</v>
      </c>
      <c r="F135" s="166" t="s">
        <v>141</v>
      </c>
      <c r="H135" s="167">
        <v>55</v>
      </c>
      <c r="L135" s="164"/>
      <c r="M135" s="168"/>
      <c r="N135" s="169"/>
      <c r="O135" s="169"/>
      <c r="P135" s="169"/>
      <c r="Q135" s="169"/>
      <c r="R135" s="169"/>
      <c r="S135" s="169"/>
      <c r="T135" s="170"/>
      <c r="AT135" s="165" t="s">
        <v>138</v>
      </c>
      <c r="AU135" s="165" t="s">
        <v>136</v>
      </c>
      <c r="AV135" s="14" t="s">
        <v>135</v>
      </c>
      <c r="AW135" s="14" t="s">
        <v>28</v>
      </c>
      <c r="AX135" s="14" t="s">
        <v>82</v>
      </c>
      <c r="AY135" s="165" t="s">
        <v>128</v>
      </c>
    </row>
    <row r="136" spans="1:65" s="2" customFormat="1" ht="16.5" customHeight="1">
      <c r="A136" s="30"/>
      <c r="B136" s="142"/>
      <c r="C136" s="143" t="s">
        <v>136</v>
      </c>
      <c r="D136" s="143" t="s">
        <v>131</v>
      </c>
      <c r="E136" s="144" t="s">
        <v>142</v>
      </c>
      <c r="F136" s="145" t="s">
        <v>143</v>
      </c>
      <c r="G136" s="146" t="s">
        <v>144</v>
      </c>
      <c r="H136" s="147">
        <v>8.734</v>
      </c>
      <c r="I136" s="147"/>
      <c r="J136" s="147">
        <f>ROUND(I136*H136,3)</f>
        <v>0</v>
      </c>
      <c r="K136" s="148"/>
      <c r="L136" s="31"/>
      <c r="M136" s="149" t="s">
        <v>1</v>
      </c>
      <c r="N136" s="150" t="s">
        <v>40</v>
      </c>
      <c r="O136" s="151">
        <v>2.0487500000000001</v>
      </c>
      <c r="P136" s="151">
        <f>O136*H136</f>
        <v>17.8937825</v>
      </c>
      <c r="Q136" s="151">
        <v>2.6640000000000001</v>
      </c>
      <c r="R136" s="151">
        <f>Q136*H136</f>
        <v>23.267376000000002</v>
      </c>
      <c r="S136" s="151">
        <v>0</v>
      </c>
      <c r="T136" s="152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3" t="s">
        <v>135</v>
      </c>
      <c r="AT136" s="153" t="s">
        <v>131</v>
      </c>
      <c r="AU136" s="153" t="s">
        <v>136</v>
      </c>
      <c r="AY136" s="18" t="s">
        <v>128</v>
      </c>
      <c r="BE136" s="154">
        <f>IF(N136="základná",J136,0)</f>
        <v>0</v>
      </c>
      <c r="BF136" s="154">
        <f>IF(N136="znížená",J136,0)</f>
        <v>0</v>
      </c>
      <c r="BG136" s="154">
        <f>IF(N136="zákl. prenesená",J136,0)</f>
        <v>0</v>
      </c>
      <c r="BH136" s="154">
        <f>IF(N136="zníž. prenesená",J136,0)</f>
        <v>0</v>
      </c>
      <c r="BI136" s="154">
        <f>IF(N136="nulová",J136,0)</f>
        <v>0</v>
      </c>
      <c r="BJ136" s="18" t="s">
        <v>136</v>
      </c>
      <c r="BK136" s="155">
        <f>ROUND(I136*H136,3)</f>
        <v>0</v>
      </c>
      <c r="BL136" s="18" t="s">
        <v>135</v>
      </c>
      <c r="BM136" s="153" t="s">
        <v>145</v>
      </c>
    </row>
    <row r="137" spans="1:65" s="13" customFormat="1" ht="11.25">
      <c r="B137" s="156"/>
      <c r="D137" s="157" t="s">
        <v>138</v>
      </c>
      <c r="E137" s="158" t="s">
        <v>1</v>
      </c>
      <c r="F137" s="159" t="s">
        <v>146</v>
      </c>
      <c r="H137" s="160">
        <v>8.734</v>
      </c>
      <c r="L137" s="156"/>
      <c r="M137" s="161"/>
      <c r="N137" s="162"/>
      <c r="O137" s="162"/>
      <c r="P137" s="162"/>
      <c r="Q137" s="162"/>
      <c r="R137" s="162"/>
      <c r="S137" s="162"/>
      <c r="T137" s="163"/>
      <c r="AT137" s="158" t="s">
        <v>138</v>
      </c>
      <c r="AU137" s="158" t="s">
        <v>136</v>
      </c>
      <c r="AV137" s="13" t="s">
        <v>136</v>
      </c>
      <c r="AW137" s="13" t="s">
        <v>28</v>
      </c>
      <c r="AX137" s="13" t="s">
        <v>82</v>
      </c>
      <c r="AY137" s="158" t="s">
        <v>128</v>
      </c>
    </row>
    <row r="138" spans="1:65" s="2" customFormat="1" ht="16.5" customHeight="1">
      <c r="A138" s="30"/>
      <c r="B138" s="142"/>
      <c r="C138" s="171" t="s">
        <v>147</v>
      </c>
      <c r="D138" s="171" t="s">
        <v>148</v>
      </c>
      <c r="E138" s="172" t="s">
        <v>149</v>
      </c>
      <c r="F138" s="173" t="s">
        <v>150</v>
      </c>
      <c r="G138" s="174" t="s">
        <v>151</v>
      </c>
      <c r="H138" s="175">
        <v>8734</v>
      </c>
      <c r="I138" s="175"/>
      <c r="J138" s="175">
        <f>ROUND(I138*H138,3)</f>
        <v>0</v>
      </c>
      <c r="K138" s="176"/>
      <c r="L138" s="177"/>
      <c r="M138" s="178" t="s">
        <v>1</v>
      </c>
      <c r="N138" s="179" t="s">
        <v>40</v>
      </c>
      <c r="O138" s="151">
        <v>0</v>
      </c>
      <c r="P138" s="151">
        <f>O138*H138</f>
        <v>0</v>
      </c>
      <c r="Q138" s="151">
        <v>5.0000000000000001E-4</v>
      </c>
      <c r="R138" s="151">
        <f>Q138*H138</f>
        <v>4.367</v>
      </c>
      <c r="S138" s="151">
        <v>0</v>
      </c>
      <c r="T138" s="152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3" t="s">
        <v>152</v>
      </c>
      <c r="AT138" s="153" t="s">
        <v>148</v>
      </c>
      <c r="AU138" s="153" t="s">
        <v>136</v>
      </c>
      <c r="AY138" s="18" t="s">
        <v>128</v>
      </c>
      <c r="BE138" s="154">
        <f>IF(N138="základná",J138,0)</f>
        <v>0</v>
      </c>
      <c r="BF138" s="154">
        <f>IF(N138="znížená",J138,0)</f>
        <v>0</v>
      </c>
      <c r="BG138" s="154">
        <f>IF(N138="zákl. prenesená",J138,0)</f>
        <v>0</v>
      </c>
      <c r="BH138" s="154">
        <f>IF(N138="zníž. prenesená",J138,0)</f>
        <v>0</v>
      </c>
      <c r="BI138" s="154">
        <f>IF(N138="nulová",J138,0)</f>
        <v>0</v>
      </c>
      <c r="BJ138" s="18" t="s">
        <v>136</v>
      </c>
      <c r="BK138" s="155">
        <f>ROUND(I138*H138,3)</f>
        <v>0</v>
      </c>
      <c r="BL138" s="18" t="s">
        <v>153</v>
      </c>
      <c r="BM138" s="153" t="s">
        <v>154</v>
      </c>
    </row>
    <row r="139" spans="1:65" s="12" customFormat="1" ht="22.9" customHeight="1">
      <c r="B139" s="130"/>
      <c r="D139" s="131" t="s">
        <v>73</v>
      </c>
      <c r="E139" s="140" t="s">
        <v>155</v>
      </c>
      <c r="F139" s="140" t="s">
        <v>156</v>
      </c>
      <c r="J139" s="141">
        <f>BK139</f>
        <v>0</v>
      </c>
      <c r="L139" s="130"/>
      <c r="M139" s="134"/>
      <c r="N139" s="135"/>
      <c r="O139" s="135"/>
      <c r="P139" s="136">
        <f>SUM(P140:P144)</f>
        <v>3.1124999999999998</v>
      </c>
      <c r="Q139" s="135"/>
      <c r="R139" s="136">
        <f>SUM(R140:R144)</f>
        <v>1.3795E-2</v>
      </c>
      <c r="S139" s="135"/>
      <c r="T139" s="137">
        <f>SUM(T140:T144)</f>
        <v>0</v>
      </c>
      <c r="AR139" s="131" t="s">
        <v>82</v>
      </c>
      <c r="AT139" s="138" t="s">
        <v>73</v>
      </c>
      <c r="AU139" s="138" t="s">
        <v>82</v>
      </c>
      <c r="AY139" s="131" t="s">
        <v>128</v>
      </c>
      <c r="BK139" s="139">
        <f>SUM(BK140:BK144)</f>
        <v>0</v>
      </c>
    </row>
    <row r="140" spans="1:65" s="2" customFormat="1" ht="21.75" customHeight="1">
      <c r="A140" s="30"/>
      <c r="B140" s="142"/>
      <c r="C140" s="143" t="s">
        <v>135</v>
      </c>
      <c r="D140" s="143" t="s">
        <v>131</v>
      </c>
      <c r="E140" s="144" t="s">
        <v>157</v>
      </c>
      <c r="F140" s="145" t="s">
        <v>158</v>
      </c>
      <c r="G140" s="146" t="s">
        <v>134</v>
      </c>
      <c r="H140" s="147">
        <v>7.5</v>
      </c>
      <c r="I140" s="147"/>
      <c r="J140" s="147">
        <f>ROUND(I140*H140,3)</f>
        <v>0</v>
      </c>
      <c r="K140" s="148"/>
      <c r="L140" s="31"/>
      <c r="M140" s="149" t="s">
        <v>1</v>
      </c>
      <c r="N140" s="150" t="s">
        <v>40</v>
      </c>
      <c r="O140" s="151">
        <v>3.9E-2</v>
      </c>
      <c r="P140" s="151">
        <f>O140*H140</f>
        <v>0.29249999999999998</v>
      </c>
      <c r="Q140" s="151">
        <v>1.0000000000000001E-5</v>
      </c>
      <c r="R140" s="151">
        <f>Q140*H140</f>
        <v>7.5000000000000007E-5</v>
      </c>
      <c r="S140" s="151">
        <v>0</v>
      </c>
      <c r="T140" s="152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3" t="s">
        <v>135</v>
      </c>
      <c r="AT140" s="153" t="s">
        <v>131</v>
      </c>
      <c r="AU140" s="153" t="s">
        <v>136</v>
      </c>
      <c r="AY140" s="18" t="s">
        <v>128</v>
      </c>
      <c r="BE140" s="154">
        <f>IF(N140="základná",J140,0)</f>
        <v>0</v>
      </c>
      <c r="BF140" s="154">
        <f>IF(N140="znížená",J140,0)</f>
        <v>0</v>
      </c>
      <c r="BG140" s="154">
        <f>IF(N140="zákl. prenesená",J140,0)</f>
        <v>0</v>
      </c>
      <c r="BH140" s="154">
        <f>IF(N140="zníž. prenesená",J140,0)</f>
        <v>0</v>
      </c>
      <c r="BI140" s="154">
        <f>IF(N140="nulová",J140,0)</f>
        <v>0</v>
      </c>
      <c r="BJ140" s="18" t="s">
        <v>136</v>
      </c>
      <c r="BK140" s="155">
        <f>ROUND(I140*H140,3)</f>
        <v>0</v>
      </c>
      <c r="BL140" s="18" t="s">
        <v>135</v>
      </c>
      <c r="BM140" s="153" t="s">
        <v>159</v>
      </c>
    </row>
    <row r="141" spans="1:65" s="13" customFormat="1" ht="11.25">
      <c r="B141" s="156"/>
      <c r="D141" s="157" t="s">
        <v>138</v>
      </c>
      <c r="E141" s="158" t="s">
        <v>1</v>
      </c>
      <c r="F141" s="159" t="s">
        <v>160</v>
      </c>
      <c r="H141" s="160">
        <v>7.5</v>
      </c>
      <c r="L141" s="156"/>
      <c r="M141" s="161"/>
      <c r="N141" s="162"/>
      <c r="O141" s="162"/>
      <c r="P141" s="162"/>
      <c r="Q141" s="162"/>
      <c r="R141" s="162"/>
      <c r="S141" s="162"/>
      <c r="T141" s="163"/>
      <c r="AT141" s="158" t="s">
        <v>138</v>
      </c>
      <c r="AU141" s="158" t="s">
        <v>136</v>
      </c>
      <c r="AV141" s="13" t="s">
        <v>136</v>
      </c>
      <c r="AW141" s="13" t="s">
        <v>28</v>
      </c>
      <c r="AX141" s="13" t="s">
        <v>82</v>
      </c>
      <c r="AY141" s="158" t="s">
        <v>128</v>
      </c>
    </row>
    <row r="142" spans="1:65" s="2" customFormat="1" ht="21.75" customHeight="1">
      <c r="A142" s="30"/>
      <c r="B142" s="142"/>
      <c r="C142" s="171" t="s">
        <v>161</v>
      </c>
      <c r="D142" s="171" t="s">
        <v>148</v>
      </c>
      <c r="E142" s="172" t="s">
        <v>162</v>
      </c>
      <c r="F142" s="173" t="s">
        <v>163</v>
      </c>
      <c r="G142" s="174" t="s">
        <v>164</v>
      </c>
      <c r="H142" s="175">
        <v>3</v>
      </c>
      <c r="I142" s="175"/>
      <c r="J142" s="175">
        <f>ROUND(I142*H142,3)</f>
        <v>0</v>
      </c>
      <c r="K142" s="176"/>
      <c r="L142" s="177"/>
      <c r="M142" s="178" t="s">
        <v>1</v>
      </c>
      <c r="N142" s="179" t="s">
        <v>40</v>
      </c>
      <c r="O142" s="151">
        <v>0</v>
      </c>
      <c r="P142" s="151">
        <f>O142*H142</f>
        <v>0</v>
      </c>
      <c r="Q142" s="151">
        <v>3.2399999999999998E-3</v>
      </c>
      <c r="R142" s="151">
        <f>Q142*H142</f>
        <v>9.7199999999999995E-3</v>
      </c>
      <c r="S142" s="151">
        <v>0</v>
      </c>
      <c r="T142" s="152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3" t="s">
        <v>155</v>
      </c>
      <c r="AT142" s="153" t="s">
        <v>148</v>
      </c>
      <c r="AU142" s="153" t="s">
        <v>136</v>
      </c>
      <c r="AY142" s="18" t="s">
        <v>128</v>
      </c>
      <c r="BE142" s="154">
        <f>IF(N142="základná",J142,0)</f>
        <v>0</v>
      </c>
      <c r="BF142" s="154">
        <f>IF(N142="znížená",J142,0)</f>
        <v>0</v>
      </c>
      <c r="BG142" s="154">
        <f>IF(N142="zákl. prenesená",J142,0)</f>
        <v>0</v>
      </c>
      <c r="BH142" s="154">
        <f>IF(N142="zníž. prenesená",J142,0)</f>
        <v>0</v>
      </c>
      <c r="BI142" s="154">
        <f>IF(N142="nulová",J142,0)</f>
        <v>0</v>
      </c>
      <c r="BJ142" s="18" t="s">
        <v>136</v>
      </c>
      <c r="BK142" s="155">
        <f>ROUND(I142*H142,3)</f>
        <v>0</v>
      </c>
      <c r="BL142" s="18" t="s">
        <v>135</v>
      </c>
      <c r="BM142" s="153" t="s">
        <v>165</v>
      </c>
    </row>
    <row r="143" spans="1:65" s="2" customFormat="1" ht="21.75" customHeight="1">
      <c r="A143" s="30"/>
      <c r="B143" s="142"/>
      <c r="C143" s="143" t="s">
        <v>129</v>
      </c>
      <c r="D143" s="143" t="s">
        <v>131</v>
      </c>
      <c r="E143" s="144" t="s">
        <v>166</v>
      </c>
      <c r="F143" s="145" t="s">
        <v>167</v>
      </c>
      <c r="G143" s="146" t="s">
        <v>164</v>
      </c>
      <c r="H143" s="147">
        <v>5</v>
      </c>
      <c r="I143" s="147"/>
      <c r="J143" s="147">
        <f>ROUND(I143*H143,3)</f>
        <v>0</v>
      </c>
      <c r="K143" s="148"/>
      <c r="L143" s="31"/>
      <c r="M143" s="149" t="s">
        <v>1</v>
      </c>
      <c r="N143" s="150" t="s">
        <v>40</v>
      </c>
      <c r="O143" s="151">
        <v>0.56399999999999995</v>
      </c>
      <c r="P143" s="151">
        <f>O143*H143</f>
        <v>2.82</v>
      </c>
      <c r="Q143" s="151">
        <v>0</v>
      </c>
      <c r="R143" s="151">
        <f>Q143*H143</f>
        <v>0</v>
      </c>
      <c r="S143" s="151">
        <v>0</v>
      </c>
      <c r="T143" s="152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3" t="s">
        <v>135</v>
      </c>
      <c r="AT143" s="153" t="s">
        <v>131</v>
      </c>
      <c r="AU143" s="153" t="s">
        <v>136</v>
      </c>
      <c r="AY143" s="18" t="s">
        <v>128</v>
      </c>
      <c r="BE143" s="154">
        <f>IF(N143="základná",J143,0)</f>
        <v>0</v>
      </c>
      <c r="BF143" s="154">
        <f>IF(N143="znížená",J143,0)</f>
        <v>0</v>
      </c>
      <c r="BG143" s="154">
        <f>IF(N143="zákl. prenesená",J143,0)</f>
        <v>0</v>
      </c>
      <c r="BH143" s="154">
        <f>IF(N143="zníž. prenesená",J143,0)</f>
        <v>0</v>
      </c>
      <c r="BI143" s="154">
        <f>IF(N143="nulová",J143,0)</f>
        <v>0</v>
      </c>
      <c r="BJ143" s="18" t="s">
        <v>136</v>
      </c>
      <c r="BK143" s="155">
        <f>ROUND(I143*H143,3)</f>
        <v>0</v>
      </c>
      <c r="BL143" s="18" t="s">
        <v>135</v>
      </c>
      <c r="BM143" s="153" t="s">
        <v>168</v>
      </c>
    </row>
    <row r="144" spans="1:65" s="2" customFormat="1" ht="16.5" customHeight="1">
      <c r="A144" s="30"/>
      <c r="B144" s="142"/>
      <c r="C144" s="171" t="s">
        <v>169</v>
      </c>
      <c r="D144" s="171" t="s">
        <v>148</v>
      </c>
      <c r="E144" s="172" t="s">
        <v>170</v>
      </c>
      <c r="F144" s="173" t="s">
        <v>171</v>
      </c>
      <c r="G144" s="174" t="s">
        <v>164</v>
      </c>
      <c r="H144" s="175">
        <v>5</v>
      </c>
      <c r="I144" s="175"/>
      <c r="J144" s="175">
        <f>ROUND(I144*H144,3)</f>
        <v>0</v>
      </c>
      <c r="K144" s="176"/>
      <c r="L144" s="177"/>
      <c r="M144" s="178" t="s">
        <v>1</v>
      </c>
      <c r="N144" s="179" t="s">
        <v>40</v>
      </c>
      <c r="O144" s="151">
        <v>0</v>
      </c>
      <c r="P144" s="151">
        <f>O144*H144</f>
        <v>0</v>
      </c>
      <c r="Q144" s="151">
        <v>8.0000000000000004E-4</v>
      </c>
      <c r="R144" s="151">
        <f>Q144*H144</f>
        <v>4.0000000000000001E-3</v>
      </c>
      <c r="S144" s="151">
        <v>0</v>
      </c>
      <c r="T144" s="152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3" t="s">
        <v>155</v>
      </c>
      <c r="AT144" s="153" t="s">
        <v>148</v>
      </c>
      <c r="AU144" s="153" t="s">
        <v>136</v>
      </c>
      <c r="AY144" s="18" t="s">
        <v>128</v>
      </c>
      <c r="BE144" s="154">
        <f>IF(N144="základná",J144,0)</f>
        <v>0</v>
      </c>
      <c r="BF144" s="154">
        <f>IF(N144="znížená",J144,0)</f>
        <v>0</v>
      </c>
      <c r="BG144" s="154">
        <f>IF(N144="zákl. prenesená",J144,0)</f>
        <v>0</v>
      </c>
      <c r="BH144" s="154">
        <f>IF(N144="zníž. prenesená",J144,0)</f>
        <v>0</v>
      </c>
      <c r="BI144" s="154">
        <f>IF(N144="nulová",J144,0)</f>
        <v>0</v>
      </c>
      <c r="BJ144" s="18" t="s">
        <v>136</v>
      </c>
      <c r="BK144" s="155">
        <f>ROUND(I144*H144,3)</f>
        <v>0</v>
      </c>
      <c r="BL144" s="18" t="s">
        <v>135</v>
      </c>
      <c r="BM144" s="153" t="s">
        <v>172</v>
      </c>
    </row>
    <row r="145" spans="1:65" s="12" customFormat="1" ht="22.9" customHeight="1">
      <c r="B145" s="130"/>
      <c r="D145" s="131" t="s">
        <v>73</v>
      </c>
      <c r="E145" s="140" t="s">
        <v>173</v>
      </c>
      <c r="F145" s="140" t="s">
        <v>174</v>
      </c>
      <c r="J145" s="141">
        <f>BK145</f>
        <v>0</v>
      </c>
      <c r="L145" s="130"/>
      <c r="M145" s="134"/>
      <c r="N145" s="135"/>
      <c r="O145" s="135"/>
      <c r="P145" s="136">
        <f>SUM(P146:P161)</f>
        <v>978.64966159999994</v>
      </c>
      <c r="Q145" s="135"/>
      <c r="R145" s="136">
        <f>SUM(R146:R161)</f>
        <v>2.6036E-2</v>
      </c>
      <c r="S145" s="135"/>
      <c r="T145" s="137">
        <f>SUM(T146:T161)</f>
        <v>48.089199999999998</v>
      </c>
      <c r="AR145" s="131" t="s">
        <v>82</v>
      </c>
      <c r="AT145" s="138" t="s">
        <v>73</v>
      </c>
      <c r="AU145" s="138" t="s">
        <v>82</v>
      </c>
      <c r="AY145" s="131" t="s">
        <v>128</v>
      </c>
      <c r="BK145" s="139">
        <f>SUM(BK146:BK161)</f>
        <v>0</v>
      </c>
    </row>
    <row r="146" spans="1:65" s="2" customFormat="1" ht="16.5" customHeight="1">
      <c r="A146" s="30"/>
      <c r="B146" s="142"/>
      <c r="C146" s="143" t="s">
        <v>155</v>
      </c>
      <c r="D146" s="143" t="s">
        <v>131</v>
      </c>
      <c r="E146" s="144" t="s">
        <v>175</v>
      </c>
      <c r="F146" s="145" t="s">
        <v>176</v>
      </c>
      <c r="G146" s="146" t="s">
        <v>177</v>
      </c>
      <c r="H146" s="147">
        <v>436.72</v>
      </c>
      <c r="I146" s="147"/>
      <c r="J146" s="147">
        <f>ROUND(I146*H146,3)</f>
        <v>0</v>
      </c>
      <c r="K146" s="148"/>
      <c r="L146" s="31"/>
      <c r="M146" s="149" t="s">
        <v>1</v>
      </c>
      <c r="N146" s="150" t="s">
        <v>40</v>
      </c>
      <c r="O146" s="151">
        <v>0.37201000000000001</v>
      </c>
      <c r="P146" s="151">
        <f>O146*H146</f>
        <v>162.4642072</v>
      </c>
      <c r="Q146" s="151">
        <v>5.0000000000000002E-5</v>
      </c>
      <c r="R146" s="151">
        <f>Q146*H146</f>
        <v>2.1836000000000001E-2</v>
      </c>
      <c r="S146" s="151">
        <v>0</v>
      </c>
      <c r="T146" s="152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3" t="s">
        <v>135</v>
      </c>
      <c r="AT146" s="153" t="s">
        <v>131</v>
      </c>
      <c r="AU146" s="153" t="s">
        <v>136</v>
      </c>
      <c r="AY146" s="18" t="s">
        <v>128</v>
      </c>
      <c r="BE146" s="154">
        <f>IF(N146="základná",J146,0)</f>
        <v>0</v>
      </c>
      <c r="BF146" s="154">
        <f>IF(N146="znížená",J146,0)</f>
        <v>0</v>
      </c>
      <c r="BG146" s="154">
        <f>IF(N146="zákl. prenesená",J146,0)</f>
        <v>0</v>
      </c>
      <c r="BH146" s="154">
        <f>IF(N146="zníž. prenesená",J146,0)</f>
        <v>0</v>
      </c>
      <c r="BI146" s="154">
        <f>IF(N146="nulová",J146,0)</f>
        <v>0</v>
      </c>
      <c r="BJ146" s="18" t="s">
        <v>136</v>
      </c>
      <c r="BK146" s="155">
        <f>ROUND(I146*H146,3)</f>
        <v>0</v>
      </c>
      <c r="BL146" s="18" t="s">
        <v>135</v>
      </c>
      <c r="BM146" s="153" t="s">
        <v>178</v>
      </c>
    </row>
    <row r="147" spans="1:65" s="2" customFormat="1" ht="21.75" customHeight="1">
      <c r="A147" s="30"/>
      <c r="B147" s="142"/>
      <c r="C147" s="143" t="s">
        <v>173</v>
      </c>
      <c r="D147" s="143" t="s">
        <v>131</v>
      </c>
      <c r="E147" s="144" t="s">
        <v>179</v>
      </c>
      <c r="F147" s="145" t="s">
        <v>180</v>
      </c>
      <c r="G147" s="146" t="s">
        <v>164</v>
      </c>
      <c r="H147" s="147">
        <v>5</v>
      </c>
      <c r="I147" s="147"/>
      <c r="J147" s="147">
        <f>ROUND(I147*H147,3)</f>
        <v>0</v>
      </c>
      <c r="K147" s="148"/>
      <c r="L147" s="31"/>
      <c r="M147" s="149" t="s">
        <v>1</v>
      </c>
      <c r="N147" s="150" t="s">
        <v>40</v>
      </c>
      <c r="O147" s="151">
        <v>8.3280000000000007E-2</v>
      </c>
      <c r="P147" s="151">
        <f>O147*H147</f>
        <v>0.41640000000000005</v>
      </c>
      <c r="Q147" s="151">
        <v>4.0000000000000003E-5</v>
      </c>
      <c r="R147" s="151">
        <f>Q147*H147</f>
        <v>2.0000000000000001E-4</v>
      </c>
      <c r="S147" s="151">
        <v>0</v>
      </c>
      <c r="T147" s="152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3" t="s">
        <v>135</v>
      </c>
      <c r="AT147" s="153" t="s">
        <v>131</v>
      </c>
      <c r="AU147" s="153" t="s">
        <v>136</v>
      </c>
      <c r="AY147" s="18" t="s">
        <v>128</v>
      </c>
      <c r="BE147" s="154">
        <f>IF(N147="základná",J147,0)</f>
        <v>0</v>
      </c>
      <c r="BF147" s="154">
        <f>IF(N147="znížená",J147,0)</f>
        <v>0</v>
      </c>
      <c r="BG147" s="154">
        <f>IF(N147="zákl. prenesená",J147,0)</f>
        <v>0</v>
      </c>
      <c r="BH147" s="154">
        <f>IF(N147="zníž. prenesená",J147,0)</f>
        <v>0</v>
      </c>
      <c r="BI147" s="154">
        <f>IF(N147="nulová",J147,0)</f>
        <v>0</v>
      </c>
      <c r="BJ147" s="18" t="s">
        <v>136</v>
      </c>
      <c r="BK147" s="155">
        <f>ROUND(I147*H147,3)</f>
        <v>0</v>
      </c>
      <c r="BL147" s="18" t="s">
        <v>135</v>
      </c>
      <c r="BM147" s="153" t="s">
        <v>181</v>
      </c>
    </row>
    <row r="148" spans="1:65" s="13" customFormat="1" ht="11.25">
      <c r="B148" s="156"/>
      <c r="D148" s="157" t="s">
        <v>138</v>
      </c>
      <c r="E148" s="158" t="s">
        <v>1</v>
      </c>
      <c r="F148" s="159" t="s">
        <v>182</v>
      </c>
      <c r="H148" s="160">
        <v>5</v>
      </c>
      <c r="L148" s="156"/>
      <c r="M148" s="161"/>
      <c r="N148" s="162"/>
      <c r="O148" s="162"/>
      <c r="P148" s="162"/>
      <c r="Q148" s="162"/>
      <c r="R148" s="162"/>
      <c r="S148" s="162"/>
      <c r="T148" s="163"/>
      <c r="AT148" s="158" t="s">
        <v>138</v>
      </c>
      <c r="AU148" s="158" t="s">
        <v>136</v>
      </c>
      <c r="AV148" s="13" t="s">
        <v>136</v>
      </c>
      <c r="AW148" s="13" t="s">
        <v>28</v>
      </c>
      <c r="AX148" s="13" t="s">
        <v>82</v>
      </c>
      <c r="AY148" s="158" t="s">
        <v>128</v>
      </c>
    </row>
    <row r="149" spans="1:65" s="2" customFormat="1" ht="21.75" customHeight="1">
      <c r="A149" s="30"/>
      <c r="B149" s="142"/>
      <c r="C149" s="171" t="s">
        <v>183</v>
      </c>
      <c r="D149" s="171" t="s">
        <v>148</v>
      </c>
      <c r="E149" s="172" t="s">
        <v>184</v>
      </c>
      <c r="F149" s="173" t="s">
        <v>185</v>
      </c>
      <c r="G149" s="174" t="s">
        <v>164</v>
      </c>
      <c r="H149" s="175">
        <v>5</v>
      </c>
      <c r="I149" s="175"/>
      <c r="J149" s="175">
        <f>ROUND(I149*H149,3)</f>
        <v>0</v>
      </c>
      <c r="K149" s="176"/>
      <c r="L149" s="177"/>
      <c r="M149" s="178" t="s">
        <v>1</v>
      </c>
      <c r="N149" s="179" t="s">
        <v>40</v>
      </c>
      <c r="O149" s="151">
        <v>0</v>
      </c>
      <c r="P149" s="151">
        <f>O149*H149</f>
        <v>0</v>
      </c>
      <c r="Q149" s="151">
        <v>8.0000000000000004E-4</v>
      </c>
      <c r="R149" s="151">
        <f>Q149*H149</f>
        <v>4.0000000000000001E-3</v>
      </c>
      <c r="S149" s="151">
        <v>0</v>
      </c>
      <c r="T149" s="152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3" t="s">
        <v>155</v>
      </c>
      <c r="AT149" s="153" t="s">
        <v>148</v>
      </c>
      <c r="AU149" s="153" t="s">
        <v>136</v>
      </c>
      <c r="AY149" s="18" t="s">
        <v>128</v>
      </c>
      <c r="BE149" s="154">
        <f>IF(N149="základná",J149,0)</f>
        <v>0</v>
      </c>
      <c r="BF149" s="154">
        <f>IF(N149="znížená",J149,0)</f>
        <v>0</v>
      </c>
      <c r="BG149" s="154">
        <f>IF(N149="zákl. prenesená",J149,0)</f>
        <v>0</v>
      </c>
      <c r="BH149" s="154">
        <f>IF(N149="zníž. prenesená",J149,0)</f>
        <v>0</v>
      </c>
      <c r="BI149" s="154">
        <f>IF(N149="nulová",J149,0)</f>
        <v>0</v>
      </c>
      <c r="BJ149" s="18" t="s">
        <v>136</v>
      </c>
      <c r="BK149" s="155">
        <f>ROUND(I149*H149,3)</f>
        <v>0</v>
      </c>
      <c r="BL149" s="18" t="s">
        <v>135</v>
      </c>
      <c r="BM149" s="153" t="s">
        <v>186</v>
      </c>
    </row>
    <row r="150" spans="1:65" s="2" customFormat="1" ht="16.5" customHeight="1">
      <c r="A150" s="30"/>
      <c r="B150" s="142"/>
      <c r="C150" s="143" t="s">
        <v>187</v>
      </c>
      <c r="D150" s="143" t="s">
        <v>131</v>
      </c>
      <c r="E150" s="144" t="s">
        <v>188</v>
      </c>
      <c r="F150" s="145" t="s">
        <v>189</v>
      </c>
      <c r="G150" s="146" t="s">
        <v>164</v>
      </c>
      <c r="H150" s="147">
        <v>5</v>
      </c>
      <c r="I150" s="147"/>
      <c r="J150" s="147">
        <f>ROUND(I150*H150,3)</f>
        <v>0</v>
      </c>
      <c r="K150" s="148"/>
      <c r="L150" s="31"/>
      <c r="M150" s="149" t="s">
        <v>1</v>
      </c>
      <c r="N150" s="150" t="s">
        <v>40</v>
      </c>
      <c r="O150" s="151">
        <v>0.72499999999999998</v>
      </c>
      <c r="P150" s="151">
        <f>O150*H150</f>
        <v>3.625</v>
      </c>
      <c r="Q150" s="151">
        <v>0</v>
      </c>
      <c r="R150" s="151">
        <f>Q150*H150</f>
        <v>0</v>
      </c>
      <c r="S150" s="151">
        <v>0.01</v>
      </c>
      <c r="T150" s="152">
        <f>S150*H150</f>
        <v>0.05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3" t="s">
        <v>135</v>
      </c>
      <c r="AT150" s="153" t="s">
        <v>131</v>
      </c>
      <c r="AU150" s="153" t="s">
        <v>136</v>
      </c>
      <c r="AY150" s="18" t="s">
        <v>128</v>
      </c>
      <c r="BE150" s="154">
        <f>IF(N150="základná",J150,0)</f>
        <v>0</v>
      </c>
      <c r="BF150" s="154">
        <f>IF(N150="znížená",J150,0)</f>
        <v>0</v>
      </c>
      <c r="BG150" s="154">
        <f>IF(N150="zákl. prenesená",J150,0)</f>
        <v>0</v>
      </c>
      <c r="BH150" s="154">
        <f>IF(N150="zníž. prenesená",J150,0)</f>
        <v>0</v>
      </c>
      <c r="BI150" s="154">
        <f>IF(N150="nulová",J150,0)</f>
        <v>0</v>
      </c>
      <c r="BJ150" s="18" t="s">
        <v>136</v>
      </c>
      <c r="BK150" s="155">
        <f>ROUND(I150*H150,3)</f>
        <v>0</v>
      </c>
      <c r="BL150" s="18" t="s">
        <v>135</v>
      </c>
      <c r="BM150" s="153" t="s">
        <v>190</v>
      </c>
    </row>
    <row r="151" spans="1:65" s="2" customFormat="1" ht="21.75" customHeight="1">
      <c r="A151" s="30"/>
      <c r="B151" s="142"/>
      <c r="C151" s="143" t="s">
        <v>191</v>
      </c>
      <c r="D151" s="143" t="s">
        <v>131</v>
      </c>
      <c r="E151" s="144" t="s">
        <v>192</v>
      </c>
      <c r="F151" s="145" t="s">
        <v>193</v>
      </c>
      <c r="G151" s="146" t="s">
        <v>144</v>
      </c>
      <c r="H151" s="147">
        <v>21.835999999999999</v>
      </c>
      <c r="I151" s="147"/>
      <c r="J151" s="147">
        <f>ROUND(I151*H151,3)</f>
        <v>0</v>
      </c>
      <c r="K151" s="148"/>
      <c r="L151" s="31"/>
      <c r="M151" s="149" t="s">
        <v>1</v>
      </c>
      <c r="N151" s="150" t="s">
        <v>40</v>
      </c>
      <c r="O151" s="151">
        <v>5.8433999999999999</v>
      </c>
      <c r="P151" s="151">
        <f>O151*H151</f>
        <v>127.59648239999999</v>
      </c>
      <c r="Q151" s="151">
        <v>0</v>
      </c>
      <c r="R151" s="151">
        <f>Q151*H151</f>
        <v>0</v>
      </c>
      <c r="S151" s="151">
        <v>2.2000000000000002</v>
      </c>
      <c r="T151" s="152">
        <f>S151*H151</f>
        <v>48.039200000000001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3" t="s">
        <v>135</v>
      </c>
      <c r="AT151" s="153" t="s">
        <v>131</v>
      </c>
      <c r="AU151" s="153" t="s">
        <v>136</v>
      </c>
      <c r="AY151" s="18" t="s">
        <v>128</v>
      </c>
      <c r="BE151" s="154">
        <f>IF(N151="základná",J151,0)</f>
        <v>0</v>
      </c>
      <c r="BF151" s="154">
        <f>IF(N151="znížená",J151,0)</f>
        <v>0</v>
      </c>
      <c r="BG151" s="154">
        <f>IF(N151="zákl. prenesená",J151,0)</f>
        <v>0</v>
      </c>
      <c r="BH151" s="154">
        <f>IF(N151="zníž. prenesená",J151,0)</f>
        <v>0</v>
      </c>
      <c r="BI151" s="154">
        <f>IF(N151="nulová",J151,0)</f>
        <v>0</v>
      </c>
      <c r="BJ151" s="18" t="s">
        <v>136</v>
      </c>
      <c r="BK151" s="155">
        <f>ROUND(I151*H151,3)</f>
        <v>0</v>
      </c>
      <c r="BL151" s="18" t="s">
        <v>135</v>
      </c>
      <c r="BM151" s="153" t="s">
        <v>194</v>
      </c>
    </row>
    <row r="152" spans="1:65" s="13" customFormat="1" ht="11.25">
      <c r="B152" s="156"/>
      <c r="D152" s="157" t="s">
        <v>138</v>
      </c>
      <c r="E152" s="158" t="s">
        <v>1</v>
      </c>
      <c r="F152" s="159" t="s">
        <v>195</v>
      </c>
      <c r="H152" s="160">
        <v>21.835999999999999</v>
      </c>
      <c r="L152" s="156"/>
      <c r="M152" s="161"/>
      <c r="N152" s="162"/>
      <c r="O152" s="162"/>
      <c r="P152" s="162"/>
      <c r="Q152" s="162"/>
      <c r="R152" s="162"/>
      <c r="S152" s="162"/>
      <c r="T152" s="163"/>
      <c r="AT152" s="158" t="s">
        <v>138</v>
      </c>
      <c r="AU152" s="158" t="s">
        <v>136</v>
      </c>
      <c r="AV152" s="13" t="s">
        <v>136</v>
      </c>
      <c r="AW152" s="13" t="s">
        <v>28</v>
      </c>
      <c r="AX152" s="13" t="s">
        <v>82</v>
      </c>
      <c r="AY152" s="158" t="s">
        <v>128</v>
      </c>
    </row>
    <row r="153" spans="1:65" s="2" customFormat="1" ht="21.75" customHeight="1">
      <c r="A153" s="30"/>
      <c r="B153" s="142"/>
      <c r="C153" s="143" t="s">
        <v>196</v>
      </c>
      <c r="D153" s="143" t="s">
        <v>131</v>
      </c>
      <c r="E153" s="144" t="s">
        <v>197</v>
      </c>
      <c r="F153" s="145" t="s">
        <v>198</v>
      </c>
      <c r="G153" s="146" t="s">
        <v>199</v>
      </c>
      <c r="H153" s="147">
        <v>64.313000000000002</v>
      </c>
      <c r="I153" s="147"/>
      <c r="J153" s="147">
        <f>ROUND(I153*H153,3)</f>
        <v>0</v>
      </c>
      <c r="K153" s="148"/>
      <c r="L153" s="31"/>
      <c r="M153" s="149" t="s">
        <v>1</v>
      </c>
      <c r="N153" s="150" t="s">
        <v>40</v>
      </c>
      <c r="O153" s="151">
        <v>0.88200000000000001</v>
      </c>
      <c r="P153" s="151">
        <f>O153*H153</f>
        <v>56.724066000000001</v>
      </c>
      <c r="Q153" s="151">
        <v>0</v>
      </c>
      <c r="R153" s="151">
        <f>Q153*H153</f>
        <v>0</v>
      </c>
      <c r="S153" s="151">
        <v>0</v>
      </c>
      <c r="T153" s="152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3" t="s">
        <v>135</v>
      </c>
      <c r="AT153" s="153" t="s">
        <v>131</v>
      </c>
      <c r="AU153" s="153" t="s">
        <v>136</v>
      </c>
      <c r="AY153" s="18" t="s">
        <v>128</v>
      </c>
      <c r="BE153" s="154">
        <f>IF(N153="základná",J153,0)</f>
        <v>0</v>
      </c>
      <c r="BF153" s="154">
        <f>IF(N153="znížená",J153,0)</f>
        <v>0</v>
      </c>
      <c r="BG153" s="154">
        <f>IF(N153="zákl. prenesená",J153,0)</f>
        <v>0</v>
      </c>
      <c r="BH153" s="154">
        <f>IF(N153="zníž. prenesená",J153,0)</f>
        <v>0</v>
      </c>
      <c r="BI153" s="154">
        <f>IF(N153="nulová",J153,0)</f>
        <v>0</v>
      </c>
      <c r="BJ153" s="18" t="s">
        <v>136</v>
      </c>
      <c r="BK153" s="155">
        <f>ROUND(I153*H153,3)</f>
        <v>0</v>
      </c>
      <c r="BL153" s="18" t="s">
        <v>135</v>
      </c>
      <c r="BM153" s="153" t="s">
        <v>200</v>
      </c>
    </row>
    <row r="154" spans="1:65" s="2" customFormat="1" ht="21.75" customHeight="1">
      <c r="A154" s="30"/>
      <c r="B154" s="142"/>
      <c r="C154" s="143" t="s">
        <v>201</v>
      </c>
      <c r="D154" s="143" t="s">
        <v>131</v>
      </c>
      <c r="E154" s="144" t="s">
        <v>202</v>
      </c>
      <c r="F154" s="145" t="s">
        <v>203</v>
      </c>
      <c r="G154" s="146" t="s">
        <v>199</v>
      </c>
      <c r="H154" s="147">
        <v>836.06899999999996</v>
      </c>
      <c r="I154" s="147"/>
      <c r="J154" s="147">
        <f>ROUND(I154*H154,3)</f>
        <v>0</v>
      </c>
      <c r="K154" s="148"/>
      <c r="L154" s="31"/>
      <c r="M154" s="149" t="s">
        <v>1</v>
      </c>
      <c r="N154" s="150" t="s">
        <v>40</v>
      </c>
      <c r="O154" s="151">
        <v>0.61799999999999999</v>
      </c>
      <c r="P154" s="151">
        <f>O154*H154</f>
        <v>516.69064200000003</v>
      </c>
      <c r="Q154" s="151">
        <v>0</v>
      </c>
      <c r="R154" s="151">
        <f>Q154*H154</f>
        <v>0</v>
      </c>
      <c r="S154" s="151">
        <v>0</v>
      </c>
      <c r="T154" s="152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3" t="s">
        <v>135</v>
      </c>
      <c r="AT154" s="153" t="s">
        <v>131</v>
      </c>
      <c r="AU154" s="153" t="s">
        <v>136</v>
      </c>
      <c r="AY154" s="18" t="s">
        <v>128</v>
      </c>
      <c r="BE154" s="154">
        <f>IF(N154="základná",J154,0)</f>
        <v>0</v>
      </c>
      <c r="BF154" s="154">
        <f>IF(N154="znížená",J154,0)</f>
        <v>0</v>
      </c>
      <c r="BG154" s="154">
        <f>IF(N154="zákl. prenesená",J154,0)</f>
        <v>0</v>
      </c>
      <c r="BH154" s="154">
        <f>IF(N154="zníž. prenesená",J154,0)</f>
        <v>0</v>
      </c>
      <c r="BI154" s="154">
        <f>IF(N154="nulová",J154,0)</f>
        <v>0</v>
      </c>
      <c r="BJ154" s="18" t="s">
        <v>136</v>
      </c>
      <c r="BK154" s="155">
        <f>ROUND(I154*H154,3)</f>
        <v>0</v>
      </c>
      <c r="BL154" s="18" t="s">
        <v>135</v>
      </c>
      <c r="BM154" s="153" t="s">
        <v>204</v>
      </c>
    </row>
    <row r="155" spans="1:65" s="13" customFormat="1" ht="11.25">
      <c r="B155" s="156"/>
      <c r="D155" s="157" t="s">
        <v>138</v>
      </c>
      <c r="F155" s="159" t="s">
        <v>205</v>
      </c>
      <c r="H155" s="160">
        <v>836.06899999999996</v>
      </c>
      <c r="L155" s="156"/>
      <c r="M155" s="161"/>
      <c r="N155" s="162"/>
      <c r="O155" s="162"/>
      <c r="P155" s="162"/>
      <c r="Q155" s="162"/>
      <c r="R155" s="162"/>
      <c r="S155" s="162"/>
      <c r="T155" s="163"/>
      <c r="AT155" s="158" t="s">
        <v>138</v>
      </c>
      <c r="AU155" s="158" t="s">
        <v>136</v>
      </c>
      <c r="AV155" s="13" t="s">
        <v>136</v>
      </c>
      <c r="AW155" s="13" t="s">
        <v>3</v>
      </c>
      <c r="AX155" s="13" t="s">
        <v>82</v>
      </c>
      <c r="AY155" s="158" t="s">
        <v>128</v>
      </c>
    </row>
    <row r="156" spans="1:65" s="2" customFormat="1" ht="16.5" customHeight="1">
      <c r="A156" s="30"/>
      <c r="B156" s="142"/>
      <c r="C156" s="143" t="s">
        <v>206</v>
      </c>
      <c r="D156" s="143" t="s">
        <v>131</v>
      </c>
      <c r="E156" s="144" t="s">
        <v>207</v>
      </c>
      <c r="F156" s="145" t="s">
        <v>208</v>
      </c>
      <c r="G156" s="146" t="s">
        <v>199</v>
      </c>
      <c r="H156" s="147">
        <v>64.313000000000002</v>
      </c>
      <c r="I156" s="147"/>
      <c r="J156" s="147">
        <f>ROUND(I156*H156,3)</f>
        <v>0</v>
      </c>
      <c r="K156" s="148"/>
      <c r="L156" s="31"/>
      <c r="M156" s="149" t="s">
        <v>1</v>
      </c>
      <c r="N156" s="150" t="s">
        <v>40</v>
      </c>
      <c r="O156" s="151">
        <v>0.59799999999999998</v>
      </c>
      <c r="P156" s="151">
        <f>O156*H156</f>
        <v>38.459173999999997</v>
      </c>
      <c r="Q156" s="151">
        <v>0</v>
      </c>
      <c r="R156" s="151">
        <f>Q156*H156</f>
        <v>0</v>
      </c>
      <c r="S156" s="151">
        <v>0</v>
      </c>
      <c r="T156" s="152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3" t="s">
        <v>135</v>
      </c>
      <c r="AT156" s="153" t="s">
        <v>131</v>
      </c>
      <c r="AU156" s="153" t="s">
        <v>136</v>
      </c>
      <c r="AY156" s="18" t="s">
        <v>128</v>
      </c>
      <c r="BE156" s="154">
        <f>IF(N156="základná",J156,0)</f>
        <v>0</v>
      </c>
      <c r="BF156" s="154">
        <f>IF(N156="znížená",J156,0)</f>
        <v>0</v>
      </c>
      <c r="BG156" s="154">
        <f>IF(N156="zákl. prenesená",J156,0)</f>
        <v>0</v>
      </c>
      <c r="BH156" s="154">
        <f>IF(N156="zníž. prenesená",J156,0)</f>
        <v>0</v>
      </c>
      <c r="BI156" s="154">
        <f>IF(N156="nulová",J156,0)</f>
        <v>0</v>
      </c>
      <c r="BJ156" s="18" t="s">
        <v>136</v>
      </c>
      <c r="BK156" s="155">
        <f>ROUND(I156*H156,3)</f>
        <v>0</v>
      </c>
      <c r="BL156" s="18" t="s">
        <v>135</v>
      </c>
      <c r="BM156" s="153" t="s">
        <v>209</v>
      </c>
    </row>
    <row r="157" spans="1:65" s="2" customFormat="1" ht="21.75" customHeight="1">
      <c r="A157" s="30"/>
      <c r="B157" s="142"/>
      <c r="C157" s="143" t="s">
        <v>153</v>
      </c>
      <c r="D157" s="143" t="s">
        <v>131</v>
      </c>
      <c r="E157" s="144" t="s">
        <v>210</v>
      </c>
      <c r="F157" s="145" t="s">
        <v>211</v>
      </c>
      <c r="G157" s="146" t="s">
        <v>199</v>
      </c>
      <c r="H157" s="147">
        <v>1286.26</v>
      </c>
      <c r="I157" s="147"/>
      <c r="J157" s="147">
        <f>ROUND(I157*H157,3)</f>
        <v>0</v>
      </c>
      <c r="K157" s="148"/>
      <c r="L157" s="31"/>
      <c r="M157" s="149" t="s">
        <v>1</v>
      </c>
      <c r="N157" s="150" t="s">
        <v>40</v>
      </c>
      <c r="O157" s="151">
        <v>7.0000000000000001E-3</v>
      </c>
      <c r="P157" s="151">
        <f>O157*H157</f>
        <v>9.0038199999999993</v>
      </c>
      <c r="Q157" s="151">
        <v>0</v>
      </c>
      <c r="R157" s="151">
        <f>Q157*H157</f>
        <v>0</v>
      </c>
      <c r="S157" s="151">
        <v>0</v>
      </c>
      <c r="T157" s="152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3" t="s">
        <v>135</v>
      </c>
      <c r="AT157" s="153" t="s">
        <v>131</v>
      </c>
      <c r="AU157" s="153" t="s">
        <v>136</v>
      </c>
      <c r="AY157" s="18" t="s">
        <v>128</v>
      </c>
      <c r="BE157" s="154">
        <f>IF(N157="základná",J157,0)</f>
        <v>0</v>
      </c>
      <c r="BF157" s="154">
        <f>IF(N157="znížená",J157,0)</f>
        <v>0</v>
      </c>
      <c r="BG157" s="154">
        <f>IF(N157="zákl. prenesená",J157,0)</f>
        <v>0</v>
      </c>
      <c r="BH157" s="154">
        <f>IF(N157="zníž. prenesená",J157,0)</f>
        <v>0</v>
      </c>
      <c r="BI157" s="154">
        <f>IF(N157="nulová",J157,0)</f>
        <v>0</v>
      </c>
      <c r="BJ157" s="18" t="s">
        <v>136</v>
      </c>
      <c r="BK157" s="155">
        <f>ROUND(I157*H157,3)</f>
        <v>0</v>
      </c>
      <c r="BL157" s="18" t="s">
        <v>135</v>
      </c>
      <c r="BM157" s="153" t="s">
        <v>212</v>
      </c>
    </row>
    <row r="158" spans="1:65" s="13" customFormat="1" ht="11.25">
      <c r="B158" s="156"/>
      <c r="D158" s="157" t="s">
        <v>138</v>
      </c>
      <c r="F158" s="159" t="s">
        <v>213</v>
      </c>
      <c r="H158" s="160">
        <v>1286.26</v>
      </c>
      <c r="L158" s="156"/>
      <c r="M158" s="161"/>
      <c r="N158" s="162"/>
      <c r="O158" s="162"/>
      <c r="P158" s="162"/>
      <c r="Q158" s="162"/>
      <c r="R158" s="162"/>
      <c r="S158" s="162"/>
      <c r="T158" s="163"/>
      <c r="AT158" s="158" t="s">
        <v>138</v>
      </c>
      <c r="AU158" s="158" t="s">
        <v>136</v>
      </c>
      <c r="AV158" s="13" t="s">
        <v>136</v>
      </c>
      <c r="AW158" s="13" t="s">
        <v>3</v>
      </c>
      <c r="AX158" s="13" t="s">
        <v>82</v>
      </c>
      <c r="AY158" s="158" t="s">
        <v>128</v>
      </c>
    </row>
    <row r="159" spans="1:65" s="2" customFormat="1" ht="21.75" customHeight="1">
      <c r="A159" s="30"/>
      <c r="B159" s="142"/>
      <c r="C159" s="143" t="s">
        <v>214</v>
      </c>
      <c r="D159" s="143" t="s">
        <v>131</v>
      </c>
      <c r="E159" s="144" t="s">
        <v>215</v>
      </c>
      <c r="F159" s="145" t="s">
        <v>216</v>
      </c>
      <c r="G159" s="146" t="s">
        <v>199</v>
      </c>
      <c r="H159" s="147">
        <v>64.313000000000002</v>
      </c>
      <c r="I159" s="147"/>
      <c r="J159" s="147">
        <f>ROUND(I159*H159,3)</f>
        <v>0</v>
      </c>
      <c r="K159" s="148"/>
      <c r="L159" s="31"/>
      <c r="M159" s="149" t="s">
        <v>1</v>
      </c>
      <c r="N159" s="150" t="s">
        <v>40</v>
      </c>
      <c r="O159" s="151">
        <v>0.89</v>
      </c>
      <c r="P159" s="151">
        <f>O159*H159</f>
        <v>57.238570000000003</v>
      </c>
      <c r="Q159" s="151">
        <v>0</v>
      </c>
      <c r="R159" s="151">
        <f>Q159*H159</f>
        <v>0</v>
      </c>
      <c r="S159" s="151">
        <v>0</v>
      </c>
      <c r="T159" s="152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3" t="s">
        <v>135</v>
      </c>
      <c r="AT159" s="153" t="s">
        <v>131</v>
      </c>
      <c r="AU159" s="153" t="s">
        <v>136</v>
      </c>
      <c r="AY159" s="18" t="s">
        <v>128</v>
      </c>
      <c r="BE159" s="154">
        <f>IF(N159="základná",J159,0)</f>
        <v>0</v>
      </c>
      <c r="BF159" s="154">
        <f>IF(N159="znížená",J159,0)</f>
        <v>0</v>
      </c>
      <c r="BG159" s="154">
        <f>IF(N159="zákl. prenesená",J159,0)</f>
        <v>0</v>
      </c>
      <c r="BH159" s="154">
        <f>IF(N159="zníž. prenesená",J159,0)</f>
        <v>0</v>
      </c>
      <c r="BI159" s="154">
        <f>IF(N159="nulová",J159,0)</f>
        <v>0</v>
      </c>
      <c r="BJ159" s="18" t="s">
        <v>136</v>
      </c>
      <c r="BK159" s="155">
        <f>ROUND(I159*H159,3)</f>
        <v>0</v>
      </c>
      <c r="BL159" s="18" t="s">
        <v>135</v>
      </c>
      <c r="BM159" s="153" t="s">
        <v>217</v>
      </c>
    </row>
    <row r="160" spans="1:65" s="2" customFormat="1" ht="21.75" customHeight="1">
      <c r="A160" s="30"/>
      <c r="B160" s="142"/>
      <c r="C160" s="143" t="s">
        <v>218</v>
      </c>
      <c r="D160" s="143" t="s">
        <v>131</v>
      </c>
      <c r="E160" s="144" t="s">
        <v>219</v>
      </c>
      <c r="F160" s="145" t="s">
        <v>220</v>
      </c>
      <c r="G160" s="146" t="s">
        <v>199</v>
      </c>
      <c r="H160" s="147">
        <v>64.313000000000002</v>
      </c>
      <c r="I160" s="147"/>
      <c r="J160" s="147">
        <f>ROUND(I160*H160,3)</f>
        <v>0</v>
      </c>
      <c r="K160" s="148"/>
      <c r="L160" s="31"/>
      <c r="M160" s="149" t="s">
        <v>1</v>
      </c>
      <c r="N160" s="150" t="s">
        <v>40</v>
      </c>
      <c r="O160" s="151">
        <v>0.1</v>
      </c>
      <c r="P160" s="151">
        <f>O160*H160</f>
        <v>6.4313000000000002</v>
      </c>
      <c r="Q160" s="151">
        <v>0</v>
      </c>
      <c r="R160" s="151">
        <f>Q160*H160</f>
        <v>0</v>
      </c>
      <c r="S160" s="151">
        <v>0</v>
      </c>
      <c r="T160" s="152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3" t="s">
        <v>135</v>
      </c>
      <c r="AT160" s="153" t="s">
        <v>131</v>
      </c>
      <c r="AU160" s="153" t="s">
        <v>136</v>
      </c>
      <c r="AY160" s="18" t="s">
        <v>128</v>
      </c>
      <c r="BE160" s="154">
        <f>IF(N160="základná",J160,0)</f>
        <v>0</v>
      </c>
      <c r="BF160" s="154">
        <f>IF(N160="znížená",J160,0)</f>
        <v>0</v>
      </c>
      <c r="BG160" s="154">
        <f>IF(N160="zákl. prenesená",J160,0)</f>
        <v>0</v>
      </c>
      <c r="BH160" s="154">
        <f>IF(N160="zníž. prenesená",J160,0)</f>
        <v>0</v>
      </c>
      <c r="BI160" s="154">
        <f>IF(N160="nulová",J160,0)</f>
        <v>0</v>
      </c>
      <c r="BJ160" s="18" t="s">
        <v>136</v>
      </c>
      <c r="BK160" s="155">
        <f>ROUND(I160*H160,3)</f>
        <v>0</v>
      </c>
      <c r="BL160" s="18" t="s">
        <v>135</v>
      </c>
      <c r="BM160" s="153" t="s">
        <v>221</v>
      </c>
    </row>
    <row r="161" spans="1:65" s="2" customFormat="1" ht="21.75" customHeight="1">
      <c r="A161" s="30"/>
      <c r="B161" s="142"/>
      <c r="C161" s="143" t="s">
        <v>222</v>
      </c>
      <c r="D161" s="143" t="s">
        <v>131</v>
      </c>
      <c r="E161" s="144" t="s">
        <v>223</v>
      </c>
      <c r="F161" s="145" t="s">
        <v>224</v>
      </c>
      <c r="G161" s="146" t="s">
        <v>199</v>
      </c>
      <c r="H161" s="147">
        <v>64.313000000000002</v>
      </c>
      <c r="I161" s="147"/>
      <c r="J161" s="147">
        <f>ROUND(I161*H161,3)</f>
        <v>0</v>
      </c>
      <c r="K161" s="148"/>
      <c r="L161" s="31"/>
      <c r="M161" s="149" t="s">
        <v>1</v>
      </c>
      <c r="N161" s="150" t="s">
        <v>40</v>
      </c>
      <c r="O161" s="151">
        <v>0</v>
      </c>
      <c r="P161" s="151">
        <f>O161*H161</f>
        <v>0</v>
      </c>
      <c r="Q161" s="151">
        <v>0</v>
      </c>
      <c r="R161" s="151">
        <f>Q161*H161</f>
        <v>0</v>
      </c>
      <c r="S161" s="151">
        <v>0</v>
      </c>
      <c r="T161" s="152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3" t="s">
        <v>135</v>
      </c>
      <c r="AT161" s="153" t="s">
        <v>131</v>
      </c>
      <c r="AU161" s="153" t="s">
        <v>136</v>
      </c>
      <c r="AY161" s="18" t="s">
        <v>128</v>
      </c>
      <c r="BE161" s="154">
        <f>IF(N161="základná",J161,0)</f>
        <v>0</v>
      </c>
      <c r="BF161" s="154">
        <f>IF(N161="znížená",J161,0)</f>
        <v>0</v>
      </c>
      <c r="BG161" s="154">
        <f>IF(N161="zákl. prenesená",J161,0)</f>
        <v>0</v>
      </c>
      <c r="BH161" s="154">
        <f>IF(N161="zníž. prenesená",J161,0)</f>
        <v>0</v>
      </c>
      <c r="BI161" s="154">
        <f>IF(N161="nulová",J161,0)</f>
        <v>0</v>
      </c>
      <c r="BJ161" s="18" t="s">
        <v>136</v>
      </c>
      <c r="BK161" s="155">
        <f>ROUND(I161*H161,3)</f>
        <v>0</v>
      </c>
      <c r="BL161" s="18" t="s">
        <v>135</v>
      </c>
      <c r="BM161" s="153" t="s">
        <v>225</v>
      </c>
    </row>
    <row r="162" spans="1:65" s="12" customFormat="1" ht="22.9" customHeight="1">
      <c r="B162" s="130"/>
      <c r="D162" s="131" t="s">
        <v>73</v>
      </c>
      <c r="E162" s="140" t="s">
        <v>226</v>
      </c>
      <c r="F162" s="140" t="s">
        <v>227</v>
      </c>
      <c r="J162" s="141">
        <f>BK162</f>
        <v>0</v>
      </c>
      <c r="L162" s="130"/>
      <c r="M162" s="134"/>
      <c r="N162" s="135"/>
      <c r="O162" s="135"/>
      <c r="P162" s="136">
        <f>P163</f>
        <v>70.661407999999994</v>
      </c>
      <c r="Q162" s="135"/>
      <c r="R162" s="136">
        <f>R163</f>
        <v>0</v>
      </c>
      <c r="S162" s="135"/>
      <c r="T162" s="137">
        <f>T163</f>
        <v>0</v>
      </c>
      <c r="AR162" s="131" t="s">
        <v>82</v>
      </c>
      <c r="AT162" s="138" t="s">
        <v>73</v>
      </c>
      <c r="AU162" s="138" t="s">
        <v>82</v>
      </c>
      <c r="AY162" s="131" t="s">
        <v>128</v>
      </c>
      <c r="BK162" s="139">
        <f>BK163</f>
        <v>0</v>
      </c>
    </row>
    <row r="163" spans="1:65" s="2" customFormat="1" ht="21.75" customHeight="1">
      <c r="A163" s="30"/>
      <c r="B163" s="142"/>
      <c r="C163" s="143" t="s">
        <v>7</v>
      </c>
      <c r="D163" s="143" t="s">
        <v>131</v>
      </c>
      <c r="E163" s="144" t="s">
        <v>228</v>
      </c>
      <c r="F163" s="145" t="s">
        <v>229</v>
      </c>
      <c r="G163" s="146" t="s">
        <v>199</v>
      </c>
      <c r="H163" s="147">
        <v>23.335999999999999</v>
      </c>
      <c r="I163" s="147"/>
      <c r="J163" s="147">
        <f>ROUND(I163*H163,3)</f>
        <v>0</v>
      </c>
      <c r="K163" s="148"/>
      <c r="L163" s="31"/>
      <c r="M163" s="149" t="s">
        <v>1</v>
      </c>
      <c r="N163" s="150" t="s">
        <v>40</v>
      </c>
      <c r="O163" s="151">
        <v>3.028</v>
      </c>
      <c r="P163" s="151">
        <f>O163*H163</f>
        <v>70.661407999999994</v>
      </c>
      <c r="Q163" s="151">
        <v>0</v>
      </c>
      <c r="R163" s="151">
        <f>Q163*H163</f>
        <v>0</v>
      </c>
      <c r="S163" s="151">
        <v>0</v>
      </c>
      <c r="T163" s="152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3" t="s">
        <v>135</v>
      </c>
      <c r="AT163" s="153" t="s">
        <v>131</v>
      </c>
      <c r="AU163" s="153" t="s">
        <v>136</v>
      </c>
      <c r="AY163" s="18" t="s">
        <v>128</v>
      </c>
      <c r="BE163" s="154">
        <f>IF(N163="základná",J163,0)</f>
        <v>0</v>
      </c>
      <c r="BF163" s="154">
        <f>IF(N163="znížená",J163,0)</f>
        <v>0</v>
      </c>
      <c r="BG163" s="154">
        <f>IF(N163="zákl. prenesená",J163,0)</f>
        <v>0</v>
      </c>
      <c r="BH163" s="154">
        <f>IF(N163="zníž. prenesená",J163,0)</f>
        <v>0</v>
      </c>
      <c r="BI163" s="154">
        <f>IF(N163="nulová",J163,0)</f>
        <v>0</v>
      </c>
      <c r="BJ163" s="18" t="s">
        <v>136</v>
      </c>
      <c r="BK163" s="155">
        <f>ROUND(I163*H163,3)</f>
        <v>0</v>
      </c>
      <c r="BL163" s="18" t="s">
        <v>135</v>
      </c>
      <c r="BM163" s="153" t="s">
        <v>230</v>
      </c>
    </row>
    <row r="164" spans="1:65" s="12" customFormat="1" ht="25.9" customHeight="1">
      <c r="B164" s="130"/>
      <c r="D164" s="131" t="s">
        <v>73</v>
      </c>
      <c r="E164" s="132" t="s">
        <v>231</v>
      </c>
      <c r="F164" s="132" t="s">
        <v>232</v>
      </c>
      <c r="J164" s="133">
        <f>BK164</f>
        <v>0</v>
      </c>
      <c r="L164" s="130"/>
      <c r="M164" s="134"/>
      <c r="N164" s="135"/>
      <c r="O164" s="135"/>
      <c r="P164" s="136">
        <f>P165+P219+P243+P251+P257</f>
        <v>866.86071724600004</v>
      </c>
      <c r="Q164" s="135"/>
      <c r="R164" s="136">
        <f>R165+R219+R243+R251+R257</f>
        <v>6.3983431399999997</v>
      </c>
      <c r="S164" s="135"/>
      <c r="T164" s="137">
        <f>T165+T219+T243+T251+T257</f>
        <v>16.224060000000001</v>
      </c>
      <c r="AR164" s="131" t="s">
        <v>136</v>
      </c>
      <c r="AT164" s="138" t="s">
        <v>73</v>
      </c>
      <c r="AU164" s="138" t="s">
        <v>74</v>
      </c>
      <c r="AY164" s="131" t="s">
        <v>128</v>
      </c>
      <c r="BK164" s="139">
        <f>BK165+BK219+BK243+BK251+BK257</f>
        <v>0</v>
      </c>
    </row>
    <row r="165" spans="1:65" s="12" customFormat="1" ht="22.9" customHeight="1">
      <c r="B165" s="130"/>
      <c r="D165" s="131" t="s">
        <v>73</v>
      </c>
      <c r="E165" s="140" t="s">
        <v>233</v>
      </c>
      <c r="F165" s="140" t="s">
        <v>234</v>
      </c>
      <c r="J165" s="141">
        <f>BK165</f>
        <v>0</v>
      </c>
      <c r="L165" s="130"/>
      <c r="M165" s="134"/>
      <c r="N165" s="135"/>
      <c r="O165" s="135"/>
      <c r="P165" s="136">
        <f>SUM(P166:P218)</f>
        <v>545.46324835000007</v>
      </c>
      <c r="Q165" s="135"/>
      <c r="R165" s="136">
        <f>SUM(R166:R218)</f>
        <v>4.5708597199999996</v>
      </c>
      <c r="S165" s="135"/>
      <c r="T165" s="137">
        <f>SUM(T166:T218)</f>
        <v>15.815760000000001</v>
      </c>
      <c r="AR165" s="131" t="s">
        <v>136</v>
      </c>
      <c r="AT165" s="138" t="s">
        <v>73</v>
      </c>
      <c r="AU165" s="138" t="s">
        <v>82</v>
      </c>
      <c r="AY165" s="131" t="s">
        <v>128</v>
      </c>
      <c r="BK165" s="139">
        <f>SUM(BK166:BK218)</f>
        <v>0</v>
      </c>
    </row>
    <row r="166" spans="1:65" s="2" customFormat="1" ht="21.75" customHeight="1">
      <c r="A166" s="30"/>
      <c r="B166" s="142"/>
      <c r="C166" s="143" t="s">
        <v>235</v>
      </c>
      <c r="D166" s="143" t="s">
        <v>131</v>
      </c>
      <c r="E166" s="144" t="s">
        <v>236</v>
      </c>
      <c r="F166" s="145" t="s">
        <v>237</v>
      </c>
      <c r="G166" s="146" t="s">
        <v>177</v>
      </c>
      <c r="H166" s="147">
        <v>2620.3200000000002</v>
      </c>
      <c r="I166" s="147"/>
      <c r="J166" s="147">
        <f>ROUND(I166*H166,3)</f>
        <v>0</v>
      </c>
      <c r="K166" s="148"/>
      <c r="L166" s="31"/>
      <c r="M166" s="149" t="s">
        <v>1</v>
      </c>
      <c r="N166" s="150" t="s">
        <v>40</v>
      </c>
      <c r="O166" s="151">
        <v>0.05</v>
      </c>
      <c r="P166" s="151">
        <f>O166*H166</f>
        <v>131.01600000000002</v>
      </c>
      <c r="Q166" s="151">
        <v>0</v>
      </c>
      <c r="R166" s="151">
        <f>Q166*H166</f>
        <v>0</v>
      </c>
      <c r="S166" s="151">
        <v>6.0000000000000001E-3</v>
      </c>
      <c r="T166" s="152">
        <f>S166*H166</f>
        <v>15.721920000000001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3" t="s">
        <v>153</v>
      </c>
      <c r="AT166" s="153" t="s">
        <v>131</v>
      </c>
      <c r="AU166" s="153" t="s">
        <v>136</v>
      </c>
      <c r="AY166" s="18" t="s">
        <v>128</v>
      </c>
      <c r="BE166" s="154">
        <f>IF(N166="základná",J166,0)</f>
        <v>0</v>
      </c>
      <c r="BF166" s="154">
        <f>IF(N166="znížená",J166,0)</f>
        <v>0</v>
      </c>
      <c r="BG166" s="154">
        <f>IF(N166="zákl. prenesená",J166,0)</f>
        <v>0</v>
      </c>
      <c r="BH166" s="154">
        <f>IF(N166="zníž. prenesená",J166,0)</f>
        <v>0</v>
      </c>
      <c r="BI166" s="154">
        <f>IF(N166="nulová",J166,0)</f>
        <v>0</v>
      </c>
      <c r="BJ166" s="18" t="s">
        <v>136</v>
      </c>
      <c r="BK166" s="155">
        <f>ROUND(I166*H166,3)</f>
        <v>0</v>
      </c>
      <c r="BL166" s="18" t="s">
        <v>153</v>
      </c>
      <c r="BM166" s="153" t="s">
        <v>238</v>
      </c>
    </row>
    <row r="167" spans="1:65" s="13" customFormat="1" ht="11.25">
      <c r="B167" s="156"/>
      <c r="D167" s="157" t="s">
        <v>138</v>
      </c>
      <c r="E167" s="158" t="s">
        <v>1</v>
      </c>
      <c r="F167" s="159" t="s">
        <v>239</v>
      </c>
      <c r="H167" s="160">
        <v>2620.3200000000002</v>
      </c>
      <c r="L167" s="156"/>
      <c r="M167" s="161"/>
      <c r="N167" s="162"/>
      <c r="O167" s="162"/>
      <c r="P167" s="162"/>
      <c r="Q167" s="162"/>
      <c r="R167" s="162"/>
      <c r="S167" s="162"/>
      <c r="T167" s="163"/>
      <c r="AT167" s="158" t="s">
        <v>138</v>
      </c>
      <c r="AU167" s="158" t="s">
        <v>136</v>
      </c>
      <c r="AV167" s="13" t="s">
        <v>136</v>
      </c>
      <c r="AW167" s="13" t="s">
        <v>28</v>
      </c>
      <c r="AX167" s="13" t="s">
        <v>82</v>
      </c>
      <c r="AY167" s="158" t="s">
        <v>128</v>
      </c>
    </row>
    <row r="168" spans="1:65" s="2" customFormat="1" ht="21.75" customHeight="1">
      <c r="A168" s="30"/>
      <c r="B168" s="142"/>
      <c r="C168" s="143" t="s">
        <v>240</v>
      </c>
      <c r="D168" s="143" t="s">
        <v>131</v>
      </c>
      <c r="E168" s="144" t="s">
        <v>241</v>
      </c>
      <c r="F168" s="145" t="s">
        <v>242</v>
      </c>
      <c r="G168" s="146" t="s">
        <v>177</v>
      </c>
      <c r="H168" s="147">
        <v>46.92</v>
      </c>
      <c r="I168" s="147"/>
      <c r="J168" s="147">
        <f>ROUND(I168*H168,3)</f>
        <v>0</v>
      </c>
      <c r="K168" s="148"/>
      <c r="L168" s="31"/>
      <c r="M168" s="149" t="s">
        <v>1</v>
      </c>
      <c r="N168" s="150" t="s">
        <v>40</v>
      </c>
      <c r="O168" s="151">
        <v>3.2000000000000001E-2</v>
      </c>
      <c r="P168" s="151">
        <f>O168*H168</f>
        <v>1.5014400000000001</v>
      </c>
      <c r="Q168" s="151">
        <v>0</v>
      </c>
      <c r="R168" s="151">
        <f>Q168*H168</f>
        <v>0</v>
      </c>
      <c r="S168" s="151">
        <v>2E-3</v>
      </c>
      <c r="T168" s="152">
        <f>S168*H168</f>
        <v>9.3840000000000007E-2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3" t="s">
        <v>153</v>
      </c>
      <c r="AT168" s="153" t="s">
        <v>131</v>
      </c>
      <c r="AU168" s="153" t="s">
        <v>136</v>
      </c>
      <c r="AY168" s="18" t="s">
        <v>128</v>
      </c>
      <c r="BE168" s="154">
        <f>IF(N168="základná",J168,0)</f>
        <v>0</v>
      </c>
      <c r="BF168" s="154">
        <f>IF(N168="znížená",J168,0)</f>
        <v>0</v>
      </c>
      <c r="BG168" s="154">
        <f>IF(N168="zákl. prenesená",J168,0)</f>
        <v>0</v>
      </c>
      <c r="BH168" s="154">
        <f>IF(N168="zníž. prenesená",J168,0)</f>
        <v>0</v>
      </c>
      <c r="BI168" s="154">
        <f>IF(N168="nulová",J168,0)</f>
        <v>0</v>
      </c>
      <c r="BJ168" s="18" t="s">
        <v>136</v>
      </c>
      <c r="BK168" s="155">
        <f>ROUND(I168*H168,3)</f>
        <v>0</v>
      </c>
      <c r="BL168" s="18" t="s">
        <v>153</v>
      </c>
      <c r="BM168" s="153" t="s">
        <v>243</v>
      </c>
    </row>
    <row r="169" spans="1:65" s="13" customFormat="1" ht="11.25">
      <c r="B169" s="156"/>
      <c r="D169" s="157" t="s">
        <v>138</v>
      </c>
      <c r="E169" s="158" t="s">
        <v>1</v>
      </c>
      <c r="F169" s="159" t="s">
        <v>244</v>
      </c>
      <c r="H169" s="160">
        <v>46.92</v>
      </c>
      <c r="L169" s="156"/>
      <c r="M169" s="161"/>
      <c r="N169" s="162"/>
      <c r="O169" s="162"/>
      <c r="P169" s="162"/>
      <c r="Q169" s="162"/>
      <c r="R169" s="162"/>
      <c r="S169" s="162"/>
      <c r="T169" s="163"/>
      <c r="AT169" s="158" t="s">
        <v>138</v>
      </c>
      <c r="AU169" s="158" t="s">
        <v>136</v>
      </c>
      <c r="AV169" s="13" t="s">
        <v>136</v>
      </c>
      <c r="AW169" s="13" t="s">
        <v>28</v>
      </c>
      <c r="AX169" s="13" t="s">
        <v>82</v>
      </c>
      <c r="AY169" s="158" t="s">
        <v>128</v>
      </c>
    </row>
    <row r="170" spans="1:65" s="2" customFormat="1" ht="21.75" customHeight="1">
      <c r="A170" s="30"/>
      <c r="B170" s="142"/>
      <c r="C170" s="143" t="s">
        <v>245</v>
      </c>
      <c r="D170" s="143" t="s">
        <v>131</v>
      </c>
      <c r="E170" s="144" t="s">
        <v>246</v>
      </c>
      <c r="F170" s="145" t="s">
        <v>247</v>
      </c>
      <c r="G170" s="146" t="s">
        <v>164</v>
      </c>
      <c r="H170" s="147">
        <v>2.3460000000000001</v>
      </c>
      <c r="I170" s="147"/>
      <c r="J170" s="147">
        <f>ROUND(I170*H170,3)</f>
        <v>0</v>
      </c>
      <c r="K170" s="148"/>
      <c r="L170" s="31"/>
      <c r="M170" s="149" t="s">
        <v>1</v>
      </c>
      <c r="N170" s="150" t="s">
        <v>40</v>
      </c>
      <c r="O170" s="151">
        <v>5.3620000000000001E-2</v>
      </c>
      <c r="P170" s="151">
        <f>O170*H170</f>
        <v>0.12579252000000002</v>
      </c>
      <c r="Q170" s="151">
        <v>6.4000000000000005E-4</v>
      </c>
      <c r="R170" s="151">
        <f>Q170*H170</f>
        <v>1.5014400000000002E-3</v>
      </c>
      <c r="S170" s="151">
        <v>0</v>
      </c>
      <c r="T170" s="152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3" t="s">
        <v>153</v>
      </c>
      <c r="AT170" s="153" t="s">
        <v>131</v>
      </c>
      <c r="AU170" s="153" t="s">
        <v>136</v>
      </c>
      <c r="AY170" s="18" t="s">
        <v>128</v>
      </c>
      <c r="BE170" s="154">
        <f>IF(N170="základná",J170,0)</f>
        <v>0</v>
      </c>
      <c r="BF170" s="154">
        <f>IF(N170="znížená",J170,0)</f>
        <v>0</v>
      </c>
      <c r="BG170" s="154">
        <f>IF(N170="zákl. prenesená",J170,0)</f>
        <v>0</v>
      </c>
      <c r="BH170" s="154">
        <f>IF(N170="zníž. prenesená",J170,0)</f>
        <v>0</v>
      </c>
      <c r="BI170" s="154">
        <f>IF(N170="nulová",J170,0)</f>
        <v>0</v>
      </c>
      <c r="BJ170" s="18" t="s">
        <v>136</v>
      </c>
      <c r="BK170" s="155">
        <f>ROUND(I170*H170,3)</f>
        <v>0</v>
      </c>
      <c r="BL170" s="18" t="s">
        <v>153</v>
      </c>
      <c r="BM170" s="153" t="s">
        <v>248</v>
      </c>
    </row>
    <row r="171" spans="1:65" s="13" customFormat="1" ht="11.25">
      <c r="B171" s="156"/>
      <c r="D171" s="157" t="s">
        <v>138</v>
      </c>
      <c r="E171" s="158" t="s">
        <v>1</v>
      </c>
      <c r="F171" s="159" t="s">
        <v>249</v>
      </c>
      <c r="H171" s="160">
        <v>2.3460000000000001</v>
      </c>
      <c r="L171" s="156"/>
      <c r="M171" s="161"/>
      <c r="N171" s="162"/>
      <c r="O171" s="162"/>
      <c r="P171" s="162"/>
      <c r="Q171" s="162"/>
      <c r="R171" s="162"/>
      <c r="S171" s="162"/>
      <c r="T171" s="163"/>
      <c r="AT171" s="158" t="s">
        <v>138</v>
      </c>
      <c r="AU171" s="158" t="s">
        <v>136</v>
      </c>
      <c r="AV171" s="13" t="s">
        <v>136</v>
      </c>
      <c r="AW171" s="13" t="s">
        <v>28</v>
      </c>
      <c r="AX171" s="13" t="s">
        <v>82</v>
      </c>
      <c r="AY171" s="158" t="s">
        <v>128</v>
      </c>
    </row>
    <row r="172" spans="1:65" s="2" customFormat="1" ht="21.75" customHeight="1">
      <c r="A172" s="30"/>
      <c r="B172" s="142"/>
      <c r="C172" s="171" t="s">
        <v>250</v>
      </c>
      <c r="D172" s="171" t="s">
        <v>148</v>
      </c>
      <c r="E172" s="172" t="s">
        <v>251</v>
      </c>
      <c r="F172" s="173" t="s">
        <v>252</v>
      </c>
      <c r="G172" s="174" t="s">
        <v>177</v>
      </c>
      <c r="H172" s="175">
        <v>0.67400000000000004</v>
      </c>
      <c r="I172" s="175"/>
      <c r="J172" s="175">
        <f>ROUND(I172*H172,3)</f>
        <v>0</v>
      </c>
      <c r="K172" s="176"/>
      <c r="L172" s="177"/>
      <c r="M172" s="178" t="s">
        <v>1</v>
      </c>
      <c r="N172" s="179" t="s">
        <v>40</v>
      </c>
      <c r="O172" s="151">
        <v>0</v>
      </c>
      <c r="P172" s="151">
        <f>O172*H172</f>
        <v>0</v>
      </c>
      <c r="Q172" s="151">
        <v>0</v>
      </c>
      <c r="R172" s="151">
        <f>Q172*H172</f>
        <v>0</v>
      </c>
      <c r="S172" s="151">
        <v>0</v>
      </c>
      <c r="T172" s="152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3" t="s">
        <v>152</v>
      </c>
      <c r="AT172" s="153" t="s">
        <v>148</v>
      </c>
      <c r="AU172" s="153" t="s">
        <v>136</v>
      </c>
      <c r="AY172" s="18" t="s">
        <v>128</v>
      </c>
      <c r="BE172" s="154">
        <f>IF(N172="základná",J172,0)</f>
        <v>0</v>
      </c>
      <c r="BF172" s="154">
        <f>IF(N172="znížená",J172,0)</f>
        <v>0</v>
      </c>
      <c r="BG172" s="154">
        <f>IF(N172="zákl. prenesená",J172,0)</f>
        <v>0</v>
      </c>
      <c r="BH172" s="154">
        <f>IF(N172="zníž. prenesená",J172,0)</f>
        <v>0</v>
      </c>
      <c r="BI172" s="154">
        <f>IF(N172="nulová",J172,0)</f>
        <v>0</v>
      </c>
      <c r="BJ172" s="18" t="s">
        <v>136</v>
      </c>
      <c r="BK172" s="155">
        <f>ROUND(I172*H172,3)</f>
        <v>0</v>
      </c>
      <c r="BL172" s="18" t="s">
        <v>153</v>
      </c>
      <c r="BM172" s="153" t="s">
        <v>253</v>
      </c>
    </row>
    <row r="173" spans="1:65" s="13" customFormat="1" ht="11.25">
      <c r="B173" s="156"/>
      <c r="D173" s="157" t="s">
        <v>138</v>
      </c>
      <c r="E173" s="158" t="s">
        <v>1</v>
      </c>
      <c r="F173" s="159" t="s">
        <v>254</v>
      </c>
      <c r="H173" s="160">
        <v>0.67400000000000004</v>
      </c>
      <c r="L173" s="156"/>
      <c r="M173" s="161"/>
      <c r="N173" s="162"/>
      <c r="O173" s="162"/>
      <c r="P173" s="162"/>
      <c r="Q173" s="162"/>
      <c r="R173" s="162"/>
      <c r="S173" s="162"/>
      <c r="T173" s="163"/>
      <c r="AT173" s="158" t="s">
        <v>138</v>
      </c>
      <c r="AU173" s="158" t="s">
        <v>136</v>
      </c>
      <c r="AV173" s="13" t="s">
        <v>136</v>
      </c>
      <c r="AW173" s="13" t="s">
        <v>28</v>
      </c>
      <c r="AX173" s="13" t="s">
        <v>82</v>
      </c>
      <c r="AY173" s="158" t="s">
        <v>128</v>
      </c>
    </row>
    <row r="174" spans="1:65" s="2" customFormat="1" ht="21.75" customHeight="1">
      <c r="A174" s="30"/>
      <c r="B174" s="142"/>
      <c r="C174" s="143" t="s">
        <v>255</v>
      </c>
      <c r="D174" s="143" t="s">
        <v>131</v>
      </c>
      <c r="E174" s="144" t="s">
        <v>256</v>
      </c>
      <c r="F174" s="145" t="s">
        <v>257</v>
      </c>
      <c r="G174" s="146" t="s">
        <v>177</v>
      </c>
      <c r="H174" s="147">
        <v>873.44</v>
      </c>
      <c r="I174" s="147"/>
      <c r="J174" s="147">
        <f>ROUND(I174*H174,3)</f>
        <v>0</v>
      </c>
      <c r="K174" s="148"/>
      <c r="L174" s="31"/>
      <c r="M174" s="149" t="s">
        <v>1</v>
      </c>
      <c r="N174" s="150" t="s">
        <v>40</v>
      </c>
      <c r="O174" s="151">
        <v>4.3020000000000003E-2</v>
      </c>
      <c r="P174" s="151">
        <f>O174*H174</f>
        <v>37.575388800000006</v>
      </c>
      <c r="Q174" s="151">
        <v>0</v>
      </c>
      <c r="R174" s="151">
        <f>Q174*H174</f>
        <v>0</v>
      </c>
      <c r="S174" s="151">
        <v>0</v>
      </c>
      <c r="T174" s="152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3" t="s">
        <v>153</v>
      </c>
      <c r="AT174" s="153" t="s">
        <v>131</v>
      </c>
      <c r="AU174" s="153" t="s">
        <v>136</v>
      </c>
      <c r="AY174" s="18" t="s">
        <v>128</v>
      </c>
      <c r="BE174" s="154">
        <f>IF(N174="základná",J174,0)</f>
        <v>0</v>
      </c>
      <c r="BF174" s="154">
        <f>IF(N174="znížená",J174,0)</f>
        <v>0</v>
      </c>
      <c r="BG174" s="154">
        <f>IF(N174="zákl. prenesená",J174,0)</f>
        <v>0</v>
      </c>
      <c r="BH174" s="154">
        <f>IF(N174="zníž. prenesená",J174,0)</f>
        <v>0</v>
      </c>
      <c r="BI174" s="154">
        <f>IF(N174="nulová",J174,0)</f>
        <v>0</v>
      </c>
      <c r="BJ174" s="18" t="s">
        <v>136</v>
      </c>
      <c r="BK174" s="155">
        <f>ROUND(I174*H174,3)</f>
        <v>0</v>
      </c>
      <c r="BL174" s="18" t="s">
        <v>153</v>
      </c>
      <c r="BM174" s="153" t="s">
        <v>258</v>
      </c>
    </row>
    <row r="175" spans="1:65" s="13" customFormat="1" ht="11.25">
      <c r="B175" s="156"/>
      <c r="D175" s="157" t="s">
        <v>138</v>
      </c>
      <c r="E175" s="158" t="s">
        <v>1</v>
      </c>
      <c r="F175" s="159" t="s">
        <v>259</v>
      </c>
      <c r="H175" s="160">
        <v>873.44</v>
      </c>
      <c r="L175" s="156"/>
      <c r="M175" s="161"/>
      <c r="N175" s="162"/>
      <c r="O175" s="162"/>
      <c r="P175" s="162"/>
      <c r="Q175" s="162"/>
      <c r="R175" s="162"/>
      <c r="S175" s="162"/>
      <c r="T175" s="163"/>
      <c r="AT175" s="158" t="s">
        <v>138</v>
      </c>
      <c r="AU175" s="158" t="s">
        <v>136</v>
      </c>
      <c r="AV175" s="13" t="s">
        <v>136</v>
      </c>
      <c r="AW175" s="13" t="s">
        <v>28</v>
      </c>
      <c r="AX175" s="13" t="s">
        <v>82</v>
      </c>
      <c r="AY175" s="158" t="s">
        <v>128</v>
      </c>
    </row>
    <row r="176" spans="1:65" s="2" customFormat="1" ht="16.5" customHeight="1">
      <c r="A176" s="30"/>
      <c r="B176" s="142"/>
      <c r="C176" s="171" t="s">
        <v>260</v>
      </c>
      <c r="D176" s="171" t="s">
        <v>148</v>
      </c>
      <c r="E176" s="172" t="s">
        <v>261</v>
      </c>
      <c r="F176" s="173" t="s">
        <v>262</v>
      </c>
      <c r="G176" s="174" t="s">
        <v>263</v>
      </c>
      <c r="H176" s="175">
        <v>196.524</v>
      </c>
      <c r="I176" s="175"/>
      <c r="J176" s="175">
        <f>ROUND(I176*H176,3)</f>
        <v>0</v>
      </c>
      <c r="K176" s="176"/>
      <c r="L176" s="177"/>
      <c r="M176" s="178" t="s">
        <v>1</v>
      </c>
      <c r="N176" s="179" t="s">
        <v>40</v>
      </c>
      <c r="O176" s="151">
        <v>0</v>
      </c>
      <c r="P176" s="151">
        <f>O176*H176</f>
        <v>0</v>
      </c>
      <c r="Q176" s="151">
        <v>1E-3</v>
      </c>
      <c r="R176" s="151">
        <f>Q176*H176</f>
        <v>0.196524</v>
      </c>
      <c r="S176" s="151">
        <v>0</v>
      </c>
      <c r="T176" s="152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3" t="s">
        <v>152</v>
      </c>
      <c r="AT176" s="153" t="s">
        <v>148</v>
      </c>
      <c r="AU176" s="153" t="s">
        <v>136</v>
      </c>
      <c r="AY176" s="18" t="s">
        <v>128</v>
      </c>
      <c r="BE176" s="154">
        <f>IF(N176="základná",J176,0)</f>
        <v>0</v>
      </c>
      <c r="BF176" s="154">
        <f>IF(N176="znížená",J176,0)</f>
        <v>0</v>
      </c>
      <c r="BG176" s="154">
        <f>IF(N176="zákl. prenesená",J176,0)</f>
        <v>0</v>
      </c>
      <c r="BH176" s="154">
        <f>IF(N176="zníž. prenesená",J176,0)</f>
        <v>0</v>
      </c>
      <c r="BI176" s="154">
        <f>IF(N176="nulová",J176,0)</f>
        <v>0</v>
      </c>
      <c r="BJ176" s="18" t="s">
        <v>136</v>
      </c>
      <c r="BK176" s="155">
        <f>ROUND(I176*H176,3)</f>
        <v>0</v>
      </c>
      <c r="BL176" s="18" t="s">
        <v>153</v>
      </c>
      <c r="BM176" s="153" t="s">
        <v>264</v>
      </c>
    </row>
    <row r="177" spans="1:65" s="13" customFormat="1" ht="11.25">
      <c r="B177" s="156"/>
      <c r="D177" s="157" t="s">
        <v>138</v>
      </c>
      <c r="E177" s="158" t="s">
        <v>1</v>
      </c>
      <c r="F177" s="159" t="s">
        <v>265</v>
      </c>
      <c r="H177" s="160">
        <v>196.524</v>
      </c>
      <c r="L177" s="156"/>
      <c r="M177" s="161"/>
      <c r="N177" s="162"/>
      <c r="O177" s="162"/>
      <c r="P177" s="162"/>
      <c r="Q177" s="162"/>
      <c r="R177" s="162"/>
      <c r="S177" s="162"/>
      <c r="T177" s="163"/>
      <c r="AT177" s="158" t="s">
        <v>138</v>
      </c>
      <c r="AU177" s="158" t="s">
        <v>136</v>
      </c>
      <c r="AV177" s="13" t="s">
        <v>136</v>
      </c>
      <c r="AW177" s="13" t="s">
        <v>28</v>
      </c>
      <c r="AX177" s="13" t="s">
        <v>82</v>
      </c>
      <c r="AY177" s="158" t="s">
        <v>128</v>
      </c>
    </row>
    <row r="178" spans="1:65" s="2" customFormat="1" ht="21.75" customHeight="1">
      <c r="A178" s="30"/>
      <c r="B178" s="142"/>
      <c r="C178" s="143" t="s">
        <v>266</v>
      </c>
      <c r="D178" s="143" t="s">
        <v>131</v>
      </c>
      <c r="E178" s="144" t="s">
        <v>267</v>
      </c>
      <c r="F178" s="145" t="s">
        <v>268</v>
      </c>
      <c r="G178" s="146" t="s">
        <v>177</v>
      </c>
      <c r="H178" s="147">
        <v>452.87200000000001</v>
      </c>
      <c r="I178" s="147"/>
      <c r="J178" s="147">
        <f>ROUND(I178*H178,3)</f>
        <v>0</v>
      </c>
      <c r="K178" s="148"/>
      <c r="L178" s="31"/>
      <c r="M178" s="149" t="s">
        <v>1</v>
      </c>
      <c r="N178" s="150" t="s">
        <v>40</v>
      </c>
      <c r="O178" s="151">
        <v>0.22098999999999999</v>
      </c>
      <c r="P178" s="151">
        <f>O178*H178</f>
        <v>100.08018328</v>
      </c>
      <c r="Q178" s="151">
        <v>5.4000000000000001E-4</v>
      </c>
      <c r="R178" s="151">
        <f>Q178*H178</f>
        <v>0.24455088</v>
      </c>
      <c r="S178" s="151">
        <v>0</v>
      </c>
      <c r="T178" s="152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3" t="s">
        <v>153</v>
      </c>
      <c r="AT178" s="153" t="s">
        <v>131</v>
      </c>
      <c r="AU178" s="153" t="s">
        <v>136</v>
      </c>
      <c r="AY178" s="18" t="s">
        <v>128</v>
      </c>
      <c r="BE178" s="154">
        <f>IF(N178="základná",J178,0)</f>
        <v>0</v>
      </c>
      <c r="BF178" s="154">
        <f>IF(N178="znížená",J178,0)</f>
        <v>0</v>
      </c>
      <c r="BG178" s="154">
        <f>IF(N178="zákl. prenesená",J178,0)</f>
        <v>0</v>
      </c>
      <c r="BH178" s="154">
        <f>IF(N178="zníž. prenesená",J178,0)</f>
        <v>0</v>
      </c>
      <c r="BI178" s="154">
        <f>IF(N178="nulová",J178,0)</f>
        <v>0</v>
      </c>
      <c r="BJ178" s="18" t="s">
        <v>136</v>
      </c>
      <c r="BK178" s="155">
        <f>ROUND(I178*H178,3)</f>
        <v>0</v>
      </c>
      <c r="BL178" s="18" t="s">
        <v>153</v>
      </c>
      <c r="BM178" s="153" t="s">
        <v>269</v>
      </c>
    </row>
    <row r="179" spans="1:65" s="15" customFormat="1" ht="11.25">
      <c r="B179" s="180"/>
      <c r="D179" s="157" t="s">
        <v>138</v>
      </c>
      <c r="E179" s="181" t="s">
        <v>1</v>
      </c>
      <c r="F179" s="182" t="s">
        <v>270</v>
      </c>
      <c r="H179" s="181" t="s">
        <v>1</v>
      </c>
      <c r="L179" s="180"/>
      <c r="M179" s="183"/>
      <c r="N179" s="184"/>
      <c r="O179" s="184"/>
      <c r="P179" s="184"/>
      <c r="Q179" s="184"/>
      <c r="R179" s="184"/>
      <c r="S179" s="184"/>
      <c r="T179" s="185"/>
      <c r="AT179" s="181" t="s">
        <v>138</v>
      </c>
      <c r="AU179" s="181" t="s">
        <v>136</v>
      </c>
      <c r="AV179" s="15" t="s">
        <v>82</v>
      </c>
      <c r="AW179" s="15" t="s">
        <v>28</v>
      </c>
      <c r="AX179" s="15" t="s">
        <v>74</v>
      </c>
      <c r="AY179" s="181" t="s">
        <v>128</v>
      </c>
    </row>
    <row r="180" spans="1:65" s="13" customFormat="1" ht="11.25">
      <c r="B180" s="156"/>
      <c r="D180" s="157" t="s">
        <v>138</v>
      </c>
      <c r="E180" s="158" t="s">
        <v>1</v>
      </c>
      <c r="F180" s="159" t="s">
        <v>271</v>
      </c>
      <c r="H180" s="160">
        <v>473.85</v>
      </c>
      <c r="L180" s="156"/>
      <c r="M180" s="161"/>
      <c r="N180" s="162"/>
      <c r="O180" s="162"/>
      <c r="P180" s="162"/>
      <c r="Q180" s="162"/>
      <c r="R180" s="162"/>
      <c r="S180" s="162"/>
      <c r="T180" s="163"/>
      <c r="AT180" s="158" t="s">
        <v>138</v>
      </c>
      <c r="AU180" s="158" t="s">
        <v>136</v>
      </c>
      <c r="AV180" s="13" t="s">
        <v>136</v>
      </c>
      <c r="AW180" s="13" t="s">
        <v>28</v>
      </c>
      <c r="AX180" s="13" t="s">
        <v>74</v>
      </c>
      <c r="AY180" s="158" t="s">
        <v>128</v>
      </c>
    </row>
    <row r="181" spans="1:65" s="13" customFormat="1" ht="11.25">
      <c r="B181" s="156"/>
      <c r="D181" s="157" t="s">
        <v>138</v>
      </c>
      <c r="E181" s="158" t="s">
        <v>1</v>
      </c>
      <c r="F181" s="159" t="s">
        <v>272</v>
      </c>
      <c r="H181" s="160">
        <v>-5</v>
      </c>
      <c r="L181" s="156"/>
      <c r="M181" s="161"/>
      <c r="N181" s="162"/>
      <c r="O181" s="162"/>
      <c r="P181" s="162"/>
      <c r="Q181" s="162"/>
      <c r="R181" s="162"/>
      <c r="S181" s="162"/>
      <c r="T181" s="163"/>
      <c r="AT181" s="158" t="s">
        <v>138</v>
      </c>
      <c r="AU181" s="158" t="s">
        <v>136</v>
      </c>
      <c r="AV181" s="13" t="s">
        <v>136</v>
      </c>
      <c r="AW181" s="13" t="s">
        <v>28</v>
      </c>
      <c r="AX181" s="13" t="s">
        <v>74</v>
      </c>
      <c r="AY181" s="158" t="s">
        <v>128</v>
      </c>
    </row>
    <row r="182" spans="1:65" s="13" customFormat="1" ht="11.25">
      <c r="B182" s="156"/>
      <c r="D182" s="157" t="s">
        <v>138</v>
      </c>
      <c r="E182" s="158" t="s">
        <v>1</v>
      </c>
      <c r="F182" s="159" t="s">
        <v>273</v>
      </c>
      <c r="H182" s="160">
        <v>-32.130000000000003</v>
      </c>
      <c r="L182" s="156"/>
      <c r="M182" s="161"/>
      <c r="N182" s="162"/>
      <c r="O182" s="162"/>
      <c r="P182" s="162"/>
      <c r="Q182" s="162"/>
      <c r="R182" s="162"/>
      <c r="S182" s="162"/>
      <c r="T182" s="163"/>
      <c r="AT182" s="158" t="s">
        <v>138</v>
      </c>
      <c r="AU182" s="158" t="s">
        <v>136</v>
      </c>
      <c r="AV182" s="13" t="s">
        <v>136</v>
      </c>
      <c r="AW182" s="13" t="s">
        <v>28</v>
      </c>
      <c r="AX182" s="13" t="s">
        <v>74</v>
      </c>
      <c r="AY182" s="158" t="s">
        <v>128</v>
      </c>
    </row>
    <row r="183" spans="1:65" s="13" customFormat="1" ht="11.25">
      <c r="B183" s="156"/>
      <c r="D183" s="157" t="s">
        <v>138</v>
      </c>
      <c r="E183" s="158" t="s">
        <v>1</v>
      </c>
      <c r="F183" s="159" t="s">
        <v>274</v>
      </c>
      <c r="H183" s="160">
        <v>10.907999999999999</v>
      </c>
      <c r="L183" s="156"/>
      <c r="M183" s="161"/>
      <c r="N183" s="162"/>
      <c r="O183" s="162"/>
      <c r="P183" s="162"/>
      <c r="Q183" s="162"/>
      <c r="R183" s="162"/>
      <c r="S183" s="162"/>
      <c r="T183" s="163"/>
      <c r="AT183" s="158" t="s">
        <v>138</v>
      </c>
      <c r="AU183" s="158" t="s">
        <v>136</v>
      </c>
      <c r="AV183" s="13" t="s">
        <v>136</v>
      </c>
      <c r="AW183" s="13" t="s">
        <v>28</v>
      </c>
      <c r="AX183" s="13" t="s">
        <v>74</v>
      </c>
      <c r="AY183" s="158" t="s">
        <v>128</v>
      </c>
    </row>
    <row r="184" spans="1:65" s="13" customFormat="1" ht="11.25">
      <c r="B184" s="156"/>
      <c r="D184" s="157" t="s">
        <v>138</v>
      </c>
      <c r="E184" s="158" t="s">
        <v>1</v>
      </c>
      <c r="F184" s="159" t="s">
        <v>275</v>
      </c>
      <c r="H184" s="160">
        <v>2.4</v>
      </c>
      <c r="L184" s="156"/>
      <c r="M184" s="161"/>
      <c r="N184" s="162"/>
      <c r="O184" s="162"/>
      <c r="P184" s="162"/>
      <c r="Q184" s="162"/>
      <c r="R184" s="162"/>
      <c r="S184" s="162"/>
      <c r="T184" s="163"/>
      <c r="AT184" s="158" t="s">
        <v>138</v>
      </c>
      <c r="AU184" s="158" t="s">
        <v>136</v>
      </c>
      <c r="AV184" s="13" t="s">
        <v>136</v>
      </c>
      <c r="AW184" s="13" t="s">
        <v>28</v>
      </c>
      <c r="AX184" s="13" t="s">
        <v>74</v>
      </c>
      <c r="AY184" s="158" t="s">
        <v>128</v>
      </c>
    </row>
    <row r="185" spans="1:65" s="13" customFormat="1" ht="11.25">
      <c r="B185" s="156"/>
      <c r="D185" s="157" t="s">
        <v>138</v>
      </c>
      <c r="E185" s="158" t="s">
        <v>1</v>
      </c>
      <c r="F185" s="159" t="s">
        <v>276</v>
      </c>
      <c r="H185" s="160">
        <v>2.8439999999999999</v>
      </c>
      <c r="L185" s="156"/>
      <c r="M185" s="161"/>
      <c r="N185" s="162"/>
      <c r="O185" s="162"/>
      <c r="P185" s="162"/>
      <c r="Q185" s="162"/>
      <c r="R185" s="162"/>
      <c r="S185" s="162"/>
      <c r="T185" s="163"/>
      <c r="AT185" s="158" t="s">
        <v>138</v>
      </c>
      <c r="AU185" s="158" t="s">
        <v>136</v>
      </c>
      <c r="AV185" s="13" t="s">
        <v>136</v>
      </c>
      <c r="AW185" s="13" t="s">
        <v>28</v>
      </c>
      <c r="AX185" s="13" t="s">
        <v>74</v>
      </c>
      <c r="AY185" s="158" t="s">
        <v>128</v>
      </c>
    </row>
    <row r="186" spans="1:65" s="14" customFormat="1" ht="11.25">
      <c r="B186" s="164"/>
      <c r="D186" s="157" t="s">
        <v>138</v>
      </c>
      <c r="E186" s="165" t="s">
        <v>1</v>
      </c>
      <c r="F186" s="166" t="s">
        <v>141</v>
      </c>
      <c r="H186" s="167">
        <v>452.87200000000001</v>
      </c>
      <c r="L186" s="164"/>
      <c r="M186" s="168"/>
      <c r="N186" s="169"/>
      <c r="O186" s="169"/>
      <c r="P186" s="169"/>
      <c r="Q186" s="169"/>
      <c r="R186" s="169"/>
      <c r="S186" s="169"/>
      <c r="T186" s="170"/>
      <c r="AT186" s="165" t="s">
        <v>138</v>
      </c>
      <c r="AU186" s="165" t="s">
        <v>136</v>
      </c>
      <c r="AV186" s="14" t="s">
        <v>135</v>
      </c>
      <c r="AW186" s="14" t="s">
        <v>28</v>
      </c>
      <c r="AX186" s="14" t="s">
        <v>82</v>
      </c>
      <c r="AY186" s="165" t="s">
        <v>128</v>
      </c>
    </row>
    <row r="187" spans="1:65" s="2" customFormat="1" ht="16.5" customHeight="1">
      <c r="A187" s="30"/>
      <c r="B187" s="142"/>
      <c r="C187" s="171" t="s">
        <v>277</v>
      </c>
      <c r="D187" s="171" t="s">
        <v>148</v>
      </c>
      <c r="E187" s="172" t="s">
        <v>278</v>
      </c>
      <c r="F187" s="173" t="s">
        <v>279</v>
      </c>
      <c r="G187" s="174" t="s">
        <v>177</v>
      </c>
      <c r="H187" s="175">
        <v>520.803</v>
      </c>
      <c r="I187" s="175"/>
      <c r="J187" s="175">
        <f>ROUND(I187*H187,3)</f>
        <v>0</v>
      </c>
      <c r="K187" s="176"/>
      <c r="L187" s="177"/>
      <c r="M187" s="178" t="s">
        <v>1</v>
      </c>
      <c r="N187" s="179" t="s">
        <v>40</v>
      </c>
      <c r="O187" s="151">
        <v>0</v>
      </c>
      <c r="P187" s="151">
        <f>O187*H187</f>
        <v>0</v>
      </c>
      <c r="Q187" s="151">
        <v>5.1999999999999998E-3</v>
      </c>
      <c r="R187" s="151">
        <f>Q187*H187</f>
        <v>2.7081755999999997</v>
      </c>
      <c r="S187" s="151">
        <v>0</v>
      </c>
      <c r="T187" s="152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3" t="s">
        <v>152</v>
      </c>
      <c r="AT187" s="153" t="s">
        <v>148</v>
      </c>
      <c r="AU187" s="153" t="s">
        <v>136</v>
      </c>
      <c r="AY187" s="18" t="s">
        <v>128</v>
      </c>
      <c r="BE187" s="154">
        <f>IF(N187="základná",J187,0)</f>
        <v>0</v>
      </c>
      <c r="BF187" s="154">
        <f>IF(N187="znížená",J187,0)</f>
        <v>0</v>
      </c>
      <c r="BG187" s="154">
        <f>IF(N187="zákl. prenesená",J187,0)</f>
        <v>0</v>
      </c>
      <c r="BH187" s="154">
        <f>IF(N187="zníž. prenesená",J187,0)</f>
        <v>0</v>
      </c>
      <c r="BI187" s="154">
        <f>IF(N187="nulová",J187,0)</f>
        <v>0</v>
      </c>
      <c r="BJ187" s="18" t="s">
        <v>136</v>
      </c>
      <c r="BK187" s="155">
        <f>ROUND(I187*H187,3)</f>
        <v>0</v>
      </c>
      <c r="BL187" s="18" t="s">
        <v>153</v>
      </c>
      <c r="BM187" s="153" t="s">
        <v>280</v>
      </c>
    </row>
    <row r="188" spans="1:65" s="13" customFormat="1" ht="11.25">
      <c r="B188" s="156"/>
      <c r="D188" s="157" t="s">
        <v>138</v>
      </c>
      <c r="E188" s="158" t="s">
        <v>1</v>
      </c>
      <c r="F188" s="159" t="s">
        <v>281</v>
      </c>
      <c r="H188" s="160">
        <v>520.803</v>
      </c>
      <c r="L188" s="156"/>
      <c r="M188" s="161"/>
      <c r="N188" s="162"/>
      <c r="O188" s="162"/>
      <c r="P188" s="162"/>
      <c r="Q188" s="162"/>
      <c r="R188" s="162"/>
      <c r="S188" s="162"/>
      <c r="T188" s="163"/>
      <c r="AT188" s="158" t="s">
        <v>138</v>
      </c>
      <c r="AU188" s="158" t="s">
        <v>136</v>
      </c>
      <c r="AV188" s="13" t="s">
        <v>136</v>
      </c>
      <c r="AW188" s="13" t="s">
        <v>28</v>
      </c>
      <c r="AX188" s="13" t="s">
        <v>82</v>
      </c>
      <c r="AY188" s="158" t="s">
        <v>128</v>
      </c>
    </row>
    <row r="189" spans="1:65" s="2" customFormat="1" ht="21.75" customHeight="1">
      <c r="A189" s="30"/>
      <c r="B189" s="142"/>
      <c r="C189" s="143" t="s">
        <v>282</v>
      </c>
      <c r="D189" s="143" t="s">
        <v>131</v>
      </c>
      <c r="E189" s="144" t="s">
        <v>283</v>
      </c>
      <c r="F189" s="145" t="s">
        <v>284</v>
      </c>
      <c r="G189" s="146" t="s">
        <v>177</v>
      </c>
      <c r="H189" s="147">
        <v>28.2</v>
      </c>
      <c r="I189" s="147"/>
      <c r="J189" s="147">
        <f>ROUND(I189*H189,3)</f>
        <v>0</v>
      </c>
      <c r="K189" s="148"/>
      <c r="L189" s="31"/>
      <c r="M189" s="149" t="s">
        <v>1</v>
      </c>
      <c r="N189" s="150" t="s">
        <v>40</v>
      </c>
      <c r="O189" s="151">
        <v>0.20499999999999999</v>
      </c>
      <c r="P189" s="151">
        <f>O189*H189</f>
        <v>5.7809999999999997</v>
      </c>
      <c r="Q189" s="151">
        <v>0</v>
      </c>
      <c r="R189" s="151">
        <f>Q189*H189</f>
        <v>0</v>
      </c>
      <c r="S189" s="151">
        <v>0</v>
      </c>
      <c r="T189" s="152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3" t="s">
        <v>153</v>
      </c>
      <c r="AT189" s="153" t="s">
        <v>131</v>
      </c>
      <c r="AU189" s="153" t="s">
        <v>136</v>
      </c>
      <c r="AY189" s="18" t="s">
        <v>128</v>
      </c>
      <c r="BE189" s="154">
        <f>IF(N189="základná",J189,0)</f>
        <v>0</v>
      </c>
      <c r="BF189" s="154">
        <f>IF(N189="znížená",J189,0)</f>
        <v>0</v>
      </c>
      <c r="BG189" s="154">
        <f>IF(N189="zákl. prenesená",J189,0)</f>
        <v>0</v>
      </c>
      <c r="BH189" s="154">
        <f>IF(N189="zníž. prenesená",J189,0)</f>
        <v>0</v>
      </c>
      <c r="BI189" s="154">
        <f>IF(N189="nulová",J189,0)</f>
        <v>0</v>
      </c>
      <c r="BJ189" s="18" t="s">
        <v>136</v>
      </c>
      <c r="BK189" s="155">
        <f>ROUND(I189*H189,3)</f>
        <v>0</v>
      </c>
      <c r="BL189" s="18" t="s">
        <v>153</v>
      </c>
      <c r="BM189" s="153" t="s">
        <v>285</v>
      </c>
    </row>
    <row r="190" spans="1:65" s="13" customFormat="1" ht="11.25">
      <c r="B190" s="156"/>
      <c r="D190" s="157" t="s">
        <v>138</v>
      </c>
      <c r="E190" s="158" t="s">
        <v>1</v>
      </c>
      <c r="F190" s="159" t="s">
        <v>286</v>
      </c>
      <c r="H190" s="160">
        <v>28.2</v>
      </c>
      <c r="L190" s="156"/>
      <c r="M190" s="161"/>
      <c r="N190" s="162"/>
      <c r="O190" s="162"/>
      <c r="P190" s="162"/>
      <c r="Q190" s="162"/>
      <c r="R190" s="162"/>
      <c r="S190" s="162"/>
      <c r="T190" s="163"/>
      <c r="AT190" s="158" t="s">
        <v>138</v>
      </c>
      <c r="AU190" s="158" t="s">
        <v>136</v>
      </c>
      <c r="AV190" s="13" t="s">
        <v>136</v>
      </c>
      <c r="AW190" s="13" t="s">
        <v>28</v>
      </c>
      <c r="AX190" s="13" t="s">
        <v>82</v>
      </c>
      <c r="AY190" s="158" t="s">
        <v>128</v>
      </c>
    </row>
    <row r="191" spans="1:65" s="2" customFormat="1" ht="16.5" customHeight="1">
      <c r="A191" s="30"/>
      <c r="B191" s="142"/>
      <c r="C191" s="171" t="s">
        <v>287</v>
      </c>
      <c r="D191" s="171" t="s">
        <v>148</v>
      </c>
      <c r="E191" s="172" t="s">
        <v>288</v>
      </c>
      <c r="F191" s="173" t="s">
        <v>289</v>
      </c>
      <c r="G191" s="174" t="s">
        <v>177</v>
      </c>
      <c r="H191" s="175">
        <v>32.43</v>
      </c>
      <c r="I191" s="175"/>
      <c r="J191" s="175">
        <f>ROUND(I191*H191,3)</f>
        <v>0</v>
      </c>
      <c r="K191" s="176"/>
      <c r="L191" s="177"/>
      <c r="M191" s="178" t="s">
        <v>1</v>
      </c>
      <c r="N191" s="179" t="s">
        <v>40</v>
      </c>
      <c r="O191" s="151">
        <v>0</v>
      </c>
      <c r="P191" s="151">
        <f>O191*H191</f>
        <v>0</v>
      </c>
      <c r="Q191" s="151">
        <v>0</v>
      </c>
      <c r="R191" s="151">
        <f>Q191*H191</f>
        <v>0</v>
      </c>
      <c r="S191" s="151">
        <v>0</v>
      </c>
      <c r="T191" s="152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3" t="s">
        <v>152</v>
      </c>
      <c r="AT191" s="153" t="s">
        <v>148</v>
      </c>
      <c r="AU191" s="153" t="s">
        <v>136</v>
      </c>
      <c r="AY191" s="18" t="s">
        <v>128</v>
      </c>
      <c r="BE191" s="154">
        <f>IF(N191="základná",J191,0)</f>
        <v>0</v>
      </c>
      <c r="BF191" s="154">
        <f>IF(N191="znížená",J191,0)</f>
        <v>0</v>
      </c>
      <c r="BG191" s="154">
        <f>IF(N191="zákl. prenesená",J191,0)</f>
        <v>0</v>
      </c>
      <c r="BH191" s="154">
        <f>IF(N191="zníž. prenesená",J191,0)</f>
        <v>0</v>
      </c>
      <c r="BI191" s="154">
        <f>IF(N191="nulová",J191,0)</f>
        <v>0</v>
      </c>
      <c r="BJ191" s="18" t="s">
        <v>136</v>
      </c>
      <c r="BK191" s="155">
        <f>ROUND(I191*H191,3)</f>
        <v>0</v>
      </c>
      <c r="BL191" s="18" t="s">
        <v>153</v>
      </c>
      <c r="BM191" s="153" t="s">
        <v>290</v>
      </c>
    </row>
    <row r="192" spans="1:65" s="13" customFormat="1" ht="11.25">
      <c r="B192" s="156"/>
      <c r="D192" s="157" t="s">
        <v>138</v>
      </c>
      <c r="E192" s="158" t="s">
        <v>1</v>
      </c>
      <c r="F192" s="159" t="s">
        <v>291</v>
      </c>
      <c r="H192" s="160">
        <v>32.43</v>
      </c>
      <c r="L192" s="156"/>
      <c r="M192" s="161"/>
      <c r="N192" s="162"/>
      <c r="O192" s="162"/>
      <c r="P192" s="162"/>
      <c r="Q192" s="162"/>
      <c r="R192" s="162"/>
      <c r="S192" s="162"/>
      <c r="T192" s="163"/>
      <c r="AT192" s="158" t="s">
        <v>138</v>
      </c>
      <c r="AU192" s="158" t="s">
        <v>136</v>
      </c>
      <c r="AV192" s="13" t="s">
        <v>136</v>
      </c>
      <c r="AW192" s="13" t="s">
        <v>28</v>
      </c>
      <c r="AX192" s="13" t="s">
        <v>82</v>
      </c>
      <c r="AY192" s="158" t="s">
        <v>128</v>
      </c>
    </row>
    <row r="193" spans="1:65" s="2" customFormat="1" ht="21.75" customHeight="1">
      <c r="A193" s="30"/>
      <c r="B193" s="142"/>
      <c r="C193" s="143" t="s">
        <v>292</v>
      </c>
      <c r="D193" s="143" t="s">
        <v>131</v>
      </c>
      <c r="E193" s="144" t="s">
        <v>293</v>
      </c>
      <c r="F193" s="145" t="s">
        <v>294</v>
      </c>
      <c r="G193" s="146" t="s">
        <v>177</v>
      </c>
      <c r="H193" s="147">
        <v>514.125</v>
      </c>
      <c r="I193" s="147"/>
      <c r="J193" s="147">
        <f>ROUND(I193*H193,3)</f>
        <v>0</v>
      </c>
      <c r="K193" s="148"/>
      <c r="L193" s="31"/>
      <c r="M193" s="149" t="s">
        <v>1</v>
      </c>
      <c r="N193" s="150" t="s">
        <v>40</v>
      </c>
      <c r="O193" s="151">
        <v>0.29336000000000001</v>
      </c>
      <c r="P193" s="151">
        <f>O193*H193</f>
        <v>150.82371000000001</v>
      </c>
      <c r="Q193" s="151">
        <v>1.4999999999999999E-4</v>
      </c>
      <c r="R193" s="151">
        <f>Q193*H193</f>
        <v>7.711875E-2</v>
      </c>
      <c r="S193" s="151">
        <v>0</v>
      </c>
      <c r="T193" s="152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3" t="s">
        <v>153</v>
      </c>
      <c r="AT193" s="153" t="s">
        <v>131</v>
      </c>
      <c r="AU193" s="153" t="s">
        <v>136</v>
      </c>
      <c r="AY193" s="18" t="s">
        <v>128</v>
      </c>
      <c r="BE193" s="154">
        <f>IF(N193="základná",J193,0)</f>
        <v>0</v>
      </c>
      <c r="BF193" s="154">
        <f>IF(N193="znížená",J193,0)</f>
        <v>0</v>
      </c>
      <c r="BG193" s="154">
        <f>IF(N193="zákl. prenesená",J193,0)</f>
        <v>0</v>
      </c>
      <c r="BH193" s="154">
        <f>IF(N193="zníž. prenesená",J193,0)</f>
        <v>0</v>
      </c>
      <c r="BI193" s="154">
        <f>IF(N193="nulová",J193,0)</f>
        <v>0</v>
      </c>
      <c r="BJ193" s="18" t="s">
        <v>136</v>
      </c>
      <c r="BK193" s="155">
        <f>ROUND(I193*H193,3)</f>
        <v>0</v>
      </c>
      <c r="BL193" s="18" t="s">
        <v>153</v>
      </c>
      <c r="BM193" s="153" t="s">
        <v>295</v>
      </c>
    </row>
    <row r="194" spans="1:65" s="15" customFormat="1" ht="11.25">
      <c r="B194" s="180"/>
      <c r="D194" s="157" t="s">
        <v>138</v>
      </c>
      <c r="E194" s="181" t="s">
        <v>1</v>
      </c>
      <c r="F194" s="182" t="s">
        <v>270</v>
      </c>
      <c r="H194" s="181" t="s">
        <v>1</v>
      </c>
      <c r="L194" s="180"/>
      <c r="M194" s="183"/>
      <c r="N194" s="184"/>
      <c r="O194" s="184"/>
      <c r="P194" s="184"/>
      <c r="Q194" s="184"/>
      <c r="R194" s="184"/>
      <c r="S194" s="184"/>
      <c r="T194" s="185"/>
      <c r="AT194" s="181" t="s">
        <v>138</v>
      </c>
      <c r="AU194" s="181" t="s">
        <v>136</v>
      </c>
      <c r="AV194" s="15" t="s">
        <v>82</v>
      </c>
      <c r="AW194" s="15" t="s">
        <v>28</v>
      </c>
      <c r="AX194" s="15" t="s">
        <v>74</v>
      </c>
      <c r="AY194" s="181" t="s">
        <v>128</v>
      </c>
    </row>
    <row r="195" spans="1:65" s="13" customFormat="1" ht="11.25">
      <c r="B195" s="156"/>
      <c r="D195" s="157" t="s">
        <v>138</v>
      </c>
      <c r="E195" s="158" t="s">
        <v>1</v>
      </c>
      <c r="F195" s="159" t="s">
        <v>296</v>
      </c>
      <c r="H195" s="160">
        <v>483.255</v>
      </c>
      <c r="L195" s="156"/>
      <c r="M195" s="161"/>
      <c r="N195" s="162"/>
      <c r="O195" s="162"/>
      <c r="P195" s="162"/>
      <c r="Q195" s="162"/>
      <c r="R195" s="162"/>
      <c r="S195" s="162"/>
      <c r="T195" s="163"/>
      <c r="AT195" s="158" t="s">
        <v>138</v>
      </c>
      <c r="AU195" s="158" t="s">
        <v>136</v>
      </c>
      <c r="AV195" s="13" t="s">
        <v>136</v>
      </c>
      <c r="AW195" s="13" t="s">
        <v>28</v>
      </c>
      <c r="AX195" s="13" t="s">
        <v>74</v>
      </c>
      <c r="AY195" s="158" t="s">
        <v>128</v>
      </c>
    </row>
    <row r="196" spans="1:65" s="13" customFormat="1" ht="11.25">
      <c r="B196" s="156"/>
      <c r="D196" s="157" t="s">
        <v>138</v>
      </c>
      <c r="E196" s="158" t="s">
        <v>1</v>
      </c>
      <c r="F196" s="159" t="s">
        <v>297</v>
      </c>
      <c r="H196" s="160">
        <v>-33.325000000000003</v>
      </c>
      <c r="L196" s="156"/>
      <c r="M196" s="161"/>
      <c r="N196" s="162"/>
      <c r="O196" s="162"/>
      <c r="P196" s="162"/>
      <c r="Q196" s="162"/>
      <c r="R196" s="162"/>
      <c r="S196" s="162"/>
      <c r="T196" s="163"/>
      <c r="AT196" s="158" t="s">
        <v>138</v>
      </c>
      <c r="AU196" s="158" t="s">
        <v>136</v>
      </c>
      <c r="AV196" s="13" t="s">
        <v>136</v>
      </c>
      <c r="AW196" s="13" t="s">
        <v>28</v>
      </c>
      <c r="AX196" s="13" t="s">
        <v>74</v>
      </c>
      <c r="AY196" s="158" t="s">
        <v>128</v>
      </c>
    </row>
    <row r="197" spans="1:65" s="13" customFormat="1" ht="11.25">
      <c r="B197" s="156"/>
      <c r="D197" s="157" t="s">
        <v>138</v>
      </c>
      <c r="E197" s="158" t="s">
        <v>1</v>
      </c>
      <c r="F197" s="159" t="s">
        <v>298</v>
      </c>
      <c r="H197" s="160">
        <v>4.5449999999999999</v>
      </c>
      <c r="L197" s="156"/>
      <c r="M197" s="161"/>
      <c r="N197" s="162"/>
      <c r="O197" s="162"/>
      <c r="P197" s="162"/>
      <c r="Q197" s="162"/>
      <c r="R197" s="162"/>
      <c r="S197" s="162"/>
      <c r="T197" s="163"/>
      <c r="AT197" s="158" t="s">
        <v>138</v>
      </c>
      <c r="AU197" s="158" t="s">
        <v>136</v>
      </c>
      <c r="AV197" s="13" t="s">
        <v>136</v>
      </c>
      <c r="AW197" s="13" t="s">
        <v>28</v>
      </c>
      <c r="AX197" s="13" t="s">
        <v>74</v>
      </c>
      <c r="AY197" s="158" t="s">
        <v>128</v>
      </c>
    </row>
    <row r="198" spans="1:65" s="13" customFormat="1" ht="11.25">
      <c r="B198" s="156"/>
      <c r="D198" s="157" t="s">
        <v>138</v>
      </c>
      <c r="E198" s="158" t="s">
        <v>1</v>
      </c>
      <c r="F198" s="159" t="s">
        <v>299</v>
      </c>
      <c r="H198" s="160">
        <v>5.5</v>
      </c>
      <c r="L198" s="156"/>
      <c r="M198" s="161"/>
      <c r="N198" s="162"/>
      <c r="O198" s="162"/>
      <c r="P198" s="162"/>
      <c r="Q198" s="162"/>
      <c r="R198" s="162"/>
      <c r="S198" s="162"/>
      <c r="T198" s="163"/>
      <c r="AT198" s="158" t="s">
        <v>138</v>
      </c>
      <c r="AU198" s="158" t="s">
        <v>136</v>
      </c>
      <c r="AV198" s="13" t="s">
        <v>136</v>
      </c>
      <c r="AW198" s="13" t="s">
        <v>28</v>
      </c>
      <c r="AX198" s="13" t="s">
        <v>74</v>
      </c>
      <c r="AY198" s="158" t="s">
        <v>128</v>
      </c>
    </row>
    <row r="199" spans="1:65" s="13" customFormat="1" ht="11.25">
      <c r="B199" s="156"/>
      <c r="D199" s="157" t="s">
        <v>138</v>
      </c>
      <c r="E199" s="158" t="s">
        <v>1</v>
      </c>
      <c r="F199" s="159" t="s">
        <v>300</v>
      </c>
      <c r="H199" s="160">
        <v>7.23</v>
      </c>
      <c r="L199" s="156"/>
      <c r="M199" s="161"/>
      <c r="N199" s="162"/>
      <c r="O199" s="162"/>
      <c r="P199" s="162"/>
      <c r="Q199" s="162"/>
      <c r="R199" s="162"/>
      <c r="S199" s="162"/>
      <c r="T199" s="163"/>
      <c r="AT199" s="158" t="s">
        <v>138</v>
      </c>
      <c r="AU199" s="158" t="s">
        <v>136</v>
      </c>
      <c r="AV199" s="13" t="s">
        <v>136</v>
      </c>
      <c r="AW199" s="13" t="s">
        <v>28</v>
      </c>
      <c r="AX199" s="13" t="s">
        <v>74</v>
      </c>
      <c r="AY199" s="158" t="s">
        <v>128</v>
      </c>
    </row>
    <row r="200" spans="1:65" s="16" customFormat="1" ht="11.25">
      <c r="B200" s="186"/>
      <c r="D200" s="157" t="s">
        <v>138</v>
      </c>
      <c r="E200" s="187" t="s">
        <v>1</v>
      </c>
      <c r="F200" s="188" t="s">
        <v>301</v>
      </c>
      <c r="H200" s="189">
        <v>467.20499999999998</v>
      </c>
      <c r="L200" s="186"/>
      <c r="M200" s="190"/>
      <c r="N200" s="191"/>
      <c r="O200" s="191"/>
      <c r="P200" s="191"/>
      <c r="Q200" s="191"/>
      <c r="R200" s="191"/>
      <c r="S200" s="191"/>
      <c r="T200" s="192"/>
      <c r="AT200" s="187" t="s">
        <v>138</v>
      </c>
      <c r="AU200" s="187" t="s">
        <v>136</v>
      </c>
      <c r="AV200" s="16" t="s">
        <v>147</v>
      </c>
      <c r="AW200" s="16" t="s">
        <v>28</v>
      </c>
      <c r="AX200" s="16" t="s">
        <v>74</v>
      </c>
      <c r="AY200" s="187" t="s">
        <v>128</v>
      </c>
    </row>
    <row r="201" spans="1:65" s="15" customFormat="1" ht="11.25">
      <c r="B201" s="180"/>
      <c r="D201" s="157" t="s">
        <v>138</v>
      </c>
      <c r="E201" s="181" t="s">
        <v>1</v>
      </c>
      <c r="F201" s="182" t="s">
        <v>302</v>
      </c>
      <c r="H201" s="181" t="s">
        <v>1</v>
      </c>
      <c r="L201" s="180"/>
      <c r="M201" s="183"/>
      <c r="N201" s="184"/>
      <c r="O201" s="184"/>
      <c r="P201" s="184"/>
      <c r="Q201" s="184"/>
      <c r="R201" s="184"/>
      <c r="S201" s="184"/>
      <c r="T201" s="185"/>
      <c r="AT201" s="181" t="s">
        <v>138</v>
      </c>
      <c r="AU201" s="181" t="s">
        <v>136</v>
      </c>
      <c r="AV201" s="15" t="s">
        <v>82</v>
      </c>
      <c r="AW201" s="15" t="s">
        <v>28</v>
      </c>
      <c r="AX201" s="15" t="s">
        <v>74</v>
      </c>
      <c r="AY201" s="181" t="s">
        <v>128</v>
      </c>
    </row>
    <row r="202" spans="1:65" s="13" customFormat="1" ht="11.25">
      <c r="B202" s="156"/>
      <c r="D202" s="157" t="s">
        <v>138</v>
      </c>
      <c r="E202" s="158" t="s">
        <v>1</v>
      </c>
      <c r="F202" s="159" t="s">
        <v>303</v>
      </c>
      <c r="H202" s="160">
        <v>46.92</v>
      </c>
      <c r="L202" s="156"/>
      <c r="M202" s="161"/>
      <c r="N202" s="162"/>
      <c r="O202" s="162"/>
      <c r="P202" s="162"/>
      <c r="Q202" s="162"/>
      <c r="R202" s="162"/>
      <c r="S202" s="162"/>
      <c r="T202" s="163"/>
      <c r="AT202" s="158" t="s">
        <v>138</v>
      </c>
      <c r="AU202" s="158" t="s">
        <v>136</v>
      </c>
      <c r="AV202" s="13" t="s">
        <v>136</v>
      </c>
      <c r="AW202" s="13" t="s">
        <v>28</v>
      </c>
      <c r="AX202" s="13" t="s">
        <v>74</v>
      </c>
      <c r="AY202" s="158" t="s">
        <v>128</v>
      </c>
    </row>
    <row r="203" spans="1:65" s="16" customFormat="1" ht="11.25">
      <c r="B203" s="186"/>
      <c r="D203" s="157" t="s">
        <v>138</v>
      </c>
      <c r="E203" s="187" t="s">
        <v>1</v>
      </c>
      <c r="F203" s="188" t="s">
        <v>301</v>
      </c>
      <c r="H203" s="189">
        <v>46.92</v>
      </c>
      <c r="L203" s="186"/>
      <c r="M203" s="190"/>
      <c r="N203" s="191"/>
      <c r="O203" s="191"/>
      <c r="P203" s="191"/>
      <c r="Q203" s="191"/>
      <c r="R203" s="191"/>
      <c r="S203" s="191"/>
      <c r="T203" s="192"/>
      <c r="AT203" s="187" t="s">
        <v>138</v>
      </c>
      <c r="AU203" s="187" t="s">
        <v>136</v>
      </c>
      <c r="AV203" s="16" t="s">
        <v>147</v>
      </c>
      <c r="AW203" s="16" t="s">
        <v>28</v>
      </c>
      <c r="AX203" s="16" t="s">
        <v>74</v>
      </c>
      <c r="AY203" s="187" t="s">
        <v>128</v>
      </c>
    </row>
    <row r="204" spans="1:65" s="14" customFormat="1" ht="11.25">
      <c r="B204" s="164"/>
      <c r="D204" s="157" t="s">
        <v>138</v>
      </c>
      <c r="E204" s="165" t="s">
        <v>1</v>
      </c>
      <c r="F204" s="166" t="s">
        <v>141</v>
      </c>
      <c r="H204" s="167">
        <v>514.125</v>
      </c>
      <c r="L204" s="164"/>
      <c r="M204" s="168"/>
      <c r="N204" s="169"/>
      <c r="O204" s="169"/>
      <c r="P204" s="169"/>
      <c r="Q204" s="169"/>
      <c r="R204" s="169"/>
      <c r="S204" s="169"/>
      <c r="T204" s="170"/>
      <c r="AT204" s="165" t="s">
        <v>138</v>
      </c>
      <c r="AU204" s="165" t="s">
        <v>136</v>
      </c>
      <c r="AV204" s="14" t="s">
        <v>135</v>
      </c>
      <c r="AW204" s="14" t="s">
        <v>28</v>
      </c>
      <c r="AX204" s="14" t="s">
        <v>82</v>
      </c>
      <c r="AY204" s="165" t="s">
        <v>128</v>
      </c>
    </row>
    <row r="205" spans="1:65" s="2" customFormat="1" ht="16.5" customHeight="1">
      <c r="A205" s="30"/>
      <c r="B205" s="142"/>
      <c r="C205" s="171" t="s">
        <v>152</v>
      </c>
      <c r="D205" s="171" t="s">
        <v>148</v>
      </c>
      <c r="E205" s="172" t="s">
        <v>304</v>
      </c>
      <c r="F205" s="173" t="s">
        <v>305</v>
      </c>
      <c r="G205" s="174" t="s">
        <v>177</v>
      </c>
      <c r="H205" s="175">
        <v>652.93899999999996</v>
      </c>
      <c r="I205" s="175"/>
      <c r="J205" s="175">
        <f>ROUND(I205*H205,3)</f>
        <v>0</v>
      </c>
      <c r="K205" s="176"/>
      <c r="L205" s="177"/>
      <c r="M205" s="178" t="s">
        <v>1</v>
      </c>
      <c r="N205" s="179" t="s">
        <v>40</v>
      </c>
      <c r="O205" s="151">
        <v>0</v>
      </c>
      <c r="P205" s="151">
        <f>O205*H205</f>
        <v>0</v>
      </c>
      <c r="Q205" s="151">
        <v>0</v>
      </c>
      <c r="R205" s="151">
        <f>Q205*H205</f>
        <v>0</v>
      </c>
      <c r="S205" s="151">
        <v>0</v>
      </c>
      <c r="T205" s="152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3" t="s">
        <v>152</v>
      </c>
      <c r="AT205" s="153" t="s">
        <v>148</v>
      </c>
      <c r="AU205" s="153" t="s">
        <v>136</v>
      </c>
      <c r="AY205" s="18" t="s">
        <v>128</v>
      </c>
      <c r="BE205" s="154">
        <f>IF(N205="základná",J205,0)</f>
        <v>0</v>
      </c>
      <c r="BF205" s="154">
        <f>IF(N205="znížená",J205,0)</f>
        <v>0</v>
      </c>
      <c r="BG205" s="154">
        <f>IF(N205="zákl. prenesená",J205,0)</f>
        <v>0</v>
      </c>
      <c r="BH205" s="154">
        <f>IF(N205="zníž. prenesená",J205,0)</f>
        <v>0</v>
      </c>
      <c r="BI205" s="154">
        <f>IF(N205="nulová",J205,0)</f>
        <v>0</v>
      </c>
      <c r="BJ205" s="18" t="s">
        <v>136</v>
      </c>
      <c r="BK205" s="155">
        <f>ROUND(I205*H205,3)</f>
        <v>0</v>
      </c>
      <c r="BL205" s="18" t="s">
        <v>153</v>
      </c>
      <c r="BM205" s="153" t="s">
        <v>306</v>
      </c>
    </row>
    <row r="206" spans="1:65" s="13" customFormat="1" ht="22.5">
      <c r="B206" s="156"/>
      <c r="D206" s="157" t="s">
        <v>138</v>
      </c>
      <c r="E206" s="158" t="s">
        <v>1</v>
      </c>
      <c r="F206" s="159" t="s">
        <v>307</v>
      </c>
      <c r="H206" s="160">
        <v>652.93899999999996</v>
      </c>
      <c r="L206" s="156"/>
      <c r="M206" s="161"/>
      <c r="N206" s="162"/>
      <c r="O206" s="162"/>
      <c r="P206" s="162"/>
      <c r="Q206" s="162"/>
      <c r="R206" s="162"/>
      <c r="S206" s="162"/>
      <c r="T206" s="163"/>
      <c r="AT206" s="158" t="s">
        <v>138</v>
      </c>
      <c r="AU206" s="158" t="s">
        <v>136</v>
      </c>
      <c r="AV206" s="13" t="s">
        <v>136</v>
      </c>
      <c r="AW206" s="13" t="s">
        <v>28</v>
      </c>
      <c r="AX206" s="13" t="s">
        <v>82</v>
      </c>
      <c r="AY206" s="158" t="s">
        <v>128</v>
      </c>
    </row>
    <row r="207" spans="1:65" s="2" customFormat="1" ht="21.75" customHeight="1">
      <c r="A207" s="30"/>
      <c r="B207" s="142"/>
      <c r="C207" s="171" t="s">
        <v>308</v>
      </c>
      <c r="D207" s="171" t="s">
        <v>148</v>
      </c>
      <c r="E207" s="172" t="s">
        <v>309</v>
      </c>
      <c r="F207" s="173" t="s">
        <v>310</v>
      </c>
      <c r="G207" s="174" t="s">
        <v>164</v>
      </c>
      <c r="H207" s="175">
        <v>3036.8330000000001</v>
      </c>
      <c r="I207" s="175"/>
      <c r="J207" s="175">
        <f>ROUND(I207*H207,3)</f>
        <v>0</v>
      </c>
      <c r="K207" s="176"/>
      <c r="L207" s="177"/>
      <c r="M207" s="178" t="s">
        <v>1</v>
      </c>
      <c r="N207" s="179" t="s">
        <v>40</v>
      </c>
      <c r="O207" s="151">
        <v>0</v>
      </c>
      <c r="P207" s="151">
        <f>O207*H207</f>
        <v>0</v>
      </c>
      <c r="Q207" s="151">
        <v>0</v>
      </c>
      <c r="R207" s="151">
        <f>Q207*H207</f>
        <v>0</v>
      </c>
      <c r="S207" s="151">
        <v>0</v>
      </c>
      <c r="T207" s="152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3" t="s">
        <v>152</v>
      </c>
      <c r="AT207" s="153" t="s">
        <v>148</v>
      </c>
      <c r="AU207" s="153" t="s">
        <v>136</v>
      </c>
      <c r="AY207" s="18" t="s">
        <v>128</v>
      </c>
      <c r="BE207" s="154">
        <f>IF(N207="základná",J207,0)</f>
        <v>0</v>
      </c>
      <c r="BF207" s="154">
        <f>IF(N207="znížená",J207,0)</f>
        <v>0</v>
      </c>
      <c r="BG207" s="154">
        <f>IF(N207="zákl. prenesená",J207,0)</f>
        <v>0</v>
      </c>
      <c r="BH207" s="154">
        <f>IF(N207="zníž. prenesená",J207,0)</f>
        <v>0</v>
      </c>
      <c r="BI207" s="154">
        <f>IF(N207="nulová",J207,0)</f>
        <v>0</v>
      </c>
      <c r="BJ207" s="18" t="s">
        <v>136</v>
      </c>
      <c r="BK207" s="155">
        <f>ROUND(I207*H207,3)</f>
        <v>0</v>
      </c>
      <c r="BL207" s="18" t="s">
        <v>153</v>
      </c>
      <c r="BM207" s="153" t="s">
        <v>311</v>
      </c>
    </row>
    <row r="208" spans="1:65" s="13" customFormat="1" ht="11.25">
      <c r="B208" s="156"/>
      <c r="D208" s="157" t="s">
        <v>138</v>
      </c>
      <c r="E208" s="158" t="s">
        <v>1</v>
      </c>
      <c r="F208" s="159" t="s">
        <v>312</v>
      </c>
      <c r="H208" s="160">
        <v>3036.8330000000001</v>
      </c>
      <c r="L208" s="156"/>
      <c r="M208" s="161"/>
      <c r="N208" s="162"/>
      <c r="O208" s="162"/>
      <c r="P208" s="162"/>
      <c r="Q208" s="162"/>
      <c r="R208" s="162"/>
      <c r="S208" s="162"/>
      <c r="T208" s="163"/>
      <c r="AT208" s="158" t="s">
        <v>138</v>
      </c>
      <c r="AU208" s="158" t="s">
        <v>136</v>
      </c>
      <c r="AV208" s="13" t="s">
        <v>136</v>
      </c>
      <c r="AW208" s="13" t="s">
        <v>28</v>
      </c>
      <c r="AX208" s="13" t="s">
        <v>82</v>
      </c>
      <c r="AY208" s="158" t="s">
        <v>128</v>
      </c>
    </row>
    <row r="209" spans="1:65" s="2" customFormat="1" ht="33" customHeight="1">
      <c r="A209" s="30"/>
      <c r="B209" s="142"/>
      <c r="C209" s="171" t="s">
        <v>313</v>
      </c>
      <c r="D209" s="171" t="s">
        <v>148</v>
      </c>
      <c r="E209" s="172" t="s">
        <v>314</v>
      </c>
      <c r="F209" s="173" t="s">
        <v>315</v>
      </c>
      <c r="G209" s="174" t="s">
        <v>164</v>
      </c>
      <c r="H209" s="175">
        <v>3036.8330000000001</v>
      </c>
      <c r="I209" s="175"/>
      <c r="J209" s="175">
        <f>ROUND(I209*H209,3)</f>
        <v>0</v>
      </c>
      <c r="K209" s="176"/>
      <c r="L209" s="177"/>
      <c r="M209" s="178" t="s">
        <v>1</v>
      </c>
      <c r="N209" s="179" t="s">
        <v>40</v>
      </c>
      <c r="O209" s="151">
        <v>0</v>
      </c>
      <c r="P209" s="151">
        <f>O209*H209</f>
        <v>0</v>
      </c>
      <c r="Q209" s="151">
        <v>3.5E-4</v>
      </c>
      <c r="R209" s="151">
        <f>Q209*H209</f>
        <v>1.06289155</v>
      </c>
      <c r="S209" s="151">
        <v>0</v>
      </c>
      <c r="T209" s="152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3" t="s">
        <v>152</v>
      </c>
      <c r="AT209" s="153" t="s">
        <v>148</v>
      </c>
      <c r="AU209" s="153" t="s">
        <v>136</v>
      </c>
      <c r="AY209" s="18" t="s">
        <v>128</v>
      </c>
      <c r="BE209" s="154">
        <f>IF(N209="základná",J209,0)</f>
        <v>0</v>
      </c>
      <c r="BF209" s="154">
        <f>IF(N209="znížená",J209,0)</f>
        <v>0</v>
      </c>
      <c r="BG209" s="154">
        <f>IF(N209="zákl. prenesená",J209,0)</f>
        <v>0</v>
      </c>
      <c r="BH209" s="154">
        <f>IF(N209="zníž. prenesená",J209,0)</f>
        <v>0</v>
      </c>
      <c r="BI209" s="154">
        <f>IF(N209="nulová",J209,0)</f>
        <v>0</v>
      </c>
      <c r="BJ209" s="18" t="s">
        <v>136</v>
      </c>
      <c r="BK209" s="155">
        <f>ROUND(I209*H209,3)</f>
        <v>0</v>
      </c>
      <c r="BL209" s="18" t="s">
        <v>153</v>
      </c>
      <c r="BM209" s="153" t="s">
        <v>316</v>
      </c>
    </row>
    <row r="210" spans="1:65" s="2" customFormat="1" ht="16.5" customHeight="1">
      <c r="A210" s="30"/>
      <c r="B210" s="142"/>
      <c r="C210" s="171" t="s">
        <v>317</v>
      </c>
      <c r="D210" s="171" t="s">
        <v>148</v>
      </c>
      <c r="E210" s="172" t="s">
        <v>318</v>
      </c>
      <c r="F210" s="173" t="s">
        <v>319</v>
      </c>
      <c r="G210" s="174" t="s">
        <v>164</v>
      </c>
      <c r="H210" s="175">
        <v>422.28</v>
      </c>
      <c r="I210" s="175"/>
      <c r="J210" s="175">
        <f>ROUND(I210*H210,3)</f>
        <v>0</v>
      </c>
      <c r="K210" s="176"/>
      <c r="L210" s="177"/>
      <c r="M210" s="178" t="s">
        <v>1</v>
      </c>
      <c r="N210" s="179" t="s">
        <v>40</v>
      </c>
      <c r="O210" s="151">
        <v>0</v>
      </c>
      <c r="P210" s="151">
        <f>O210*H210</f>
        <v>0</v>
      </c>
      <c r="Q210" s="151">
        <v>0</v>
      </c>
      <c r="R210" s="151">
        <f>Q210*H210</f>
        <v>0</v>
      </c>
      <c r="S210" s="151">
        <v>0</v>
      </c>
      <c r="T210" s="152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3" t="s">
        <v>152</v>
      </c>
      <c r="AT210" s="153" t="s">
        <v>148</v>
      </c>
      <c r="AU210" s="153" t="s">
        <v>136</v>
      </c>
      <c r="AY210" s="18" t="s">
        <v>128</v>
      </c>
      <c r="BE210" s="154">
        <f>IF(N210="základná",J210,0)</f>
        <v>0</v>
      </c>
      <c r="BF210" s="154">
        <f>IF(N210="znížená",J210,0)</f>
        <v>0</v>
      </c>
      <c r="BG210" s="154">
        <f>IF(N210="zákl. prenesená",J210,0)</f>
        <v>0</v>
      </c>
      <c r="BH210" s="154">
        <f>IF(N210="zníž. prenesená",J210,0)</f>
        <v>0</v>
      </c>
      <c r="BI210" s="154">
        <f>IF(N210="nulová",J210,0)</f>
        <v>0</v>
      </c>
      <c r="BJ210" s="18" t="s">
        <v>136</v>
      </c>
      <c r="BK210" s="155">
        <f>ROUND(I210*H210,3)</f>
        <v>0</v>
      </c>
      <c r="BL210" s="18" t="s">
        <v>153</v>
      </c>
      <c r="BM210" s="153" t="s">
        <v>320</v>
      </c>
    </row>
    <row r="211" spans="1:65" s="13" customFormat="1" ht="11.25">
      <c r="B211" s="156"/>
      <c r="D211" s="157" t="s">
        <v>138</v>
      </c>
      <c r="E211" s="158" t="s">
        <v>1</v>
      </c>
      <c r="F211" s="159" t="s">
        <v>321</v>
      </c>
      <c r="H211" s="160">
        <v>422.28</v>
      </c>
      <c r="L211" s="156"/>
      <c r="M211" s="161"/>
      <c r="N211" s="162"/>
      <c r="O211" s="162"/>
      <c r="P211" s="162"/>
      <c r="Q211" s="162"/>
      <c r="R211" s="162"/>
      <c r="S211" s="162"/>
      <c r="T211" s="163"/>
      <c r="AT211" s="158" t="s">
        <v>138</v>
      </c>
      <c r="AU211" s="158" t="s">
        <v>136</v>
      </c>
      <c r="AV211" s="13" t="s">
        <v>136</v>
      </c>
      <c r="AW211" s="13" t="s">
        <v>28</v>
      </c>
      <c r="AX211" s="13" t="s">
        <v>82</v>
      </c>
      <c r="AY211" s="158" t="s">
        <v>128</v>
      </c>
    </row>
    <row r="212" spans="1:65" s="2" customFormat="1" ht="21.75" customHeight="1">
      <c r="A212" s="30"/>
      <c r="B212" s="142"/>
      <c r="C212" s="143" t="s">
        <v>322</v>
      </c>
      <c r="D212" s="143" t="s">
        <v>131</v>
      </c>
      <c r="E212" s="144" t="s">
        <v>323</v>
      </c>
      <c r="F212" s="145" t="s">
        <v>324</v>
      </c>
      <c r="G212" s="146" t="s">
        <v>177</v>
      </c>
      <c r="H212" s="147">
        <v>514.125</v>
      </c>
      <c r="I212" s="147"/>
      <c r="J212" s="147">
        <f>ROUND(I212*H212,3)</f>
        <v>0</v>
      </c>
      <c r="K212" s="148"/>
      <c r="L212" s="31"/>
      <c r="M212" s="149" t="s">
        <v>1</v>
      </c>
      <c r="N212" s="150" t="s">
        <v>40</v>
      </c>
      <c r="O212" s="151">
        <v>0.22098999999999999</v>
      </c>
      <c r="P212" s="151">
        <f>O212*H212</f>
        <v>113.61648375</v>
      </c>
      <c r="Q212" s="151">
        <v>5.4000000000000001E-4</v>
      </c>
      <c r="R212" s="151">
        <f>Q212*H212</f>
        <v>0.27762750000000003</v>
      </c>
      <c r="S212" s="151">
        <v>0</v>
      </c>
      <c r="T212" s="152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3" t="s">
        <v>153</v>
      </c>
      <c r="AT212" s="153" t="s">
        <v>131</v>
      </c>
      <c r="AU212" s="153" t="s">
        <v>136</v>
      </c>
      <c r="AY212" s="18" t="s">
        <v>128</v>
      </c>
      <c r="BE212" s="154">
        <f>IF(N212="základná",J212,0)</f>
        <v>0</v>
      </c>
      <c r="BF212" s="154">
        <f>IF(N212="znížená",J212,0)</f>
        <v>0</v>
      </c>
      <c r="BG212" s="154">
        <f>IF(N212="zákl. prenesená",J212,0)</f>
        <v>0</v>
      </c>
      <c r="BH212" s="154">
        <f>IF(N212="zníž. prenesená",J212,0)</f>
        <v>0</v>
      </c>
      <c r="BI212" s="154">
        <f>IF(N212="nulová",J212,0)</f>
        <v>0</v>
      </c>
      <c r="BJ212" s="18" t="s">
        <v>136</v>
      </c>
      <c r="BK212" s="155">
        <f>ROUND(I212*H212,3)</f>
        <v>0</v>
      </c>
      <c r="BL212" s="18" t="s">
        <v>153</v>
      </c>
      <c r="BM212" s="153" t="s">
        <v>325</v>
      </c>
    </row>
    <row r="213" spans="1:65" s="2" customFormat="1" ht="16.5" customHeight="1">
      <c r="A213" s="30"/>
      <c r="B213" s="142"/>
      <c r="C213" s="171" t="s">
        <v>326</v>
      </c>
      <c r="D213" s="171" t="s">
        <v>148</v>
      </c>
      <c r="E213" s="172" t="s">
        <v>327</v>
      </c>
      <c r="F213" s="173" t="s">
        <v>328</v>
      </c>
      <c r="G213" s="174" t="s">
        <v>177</v>
      </c>
      <c r="H213" s="175">
        <v>606.66800000000001</v>
      </c>
      <c r="I213" s="175"/>
      <c r="J213" s="175">
        <f>ROUND(I213*H213,3)</f>
        <v>0</v>
      </c>
      <c r="K213" s="176"/>
      <c r="L213" s="177"/>
      <c r="M213" s="178" t="s">
        <v>1</v>
      </c>
      <c r="N213" s="179" t="s">
        <v>40</v>
      </c>
      <c r="O213" s="151">
        <v>0</v>
      </c>
      <c r="P213" s="151">
        <f>O213*H213</f>
        <v>0</v>
      </c>
      <c r="Q213" s="151">
        <v>0</v>
      </c>
      <c r="R213" s="151">
        <f>Q213*H213</f>
        <v>0</v>
      </c>
      <c r="S213" s="151">
        <v>0</v>
      </c>
      <c r="T213" s="152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3" t="s">
        <v>152</v>
      </c>
      <c r="AT213" s="153" t="s">
        <v>148</v>
      </c>
      <c r="AU213" s="153" t="s">
        <v>136</v>
      </c>
      <c r="AY213" s="18" t="s">
        <v>128</v>
      </c>
      <c r="BE213" s="154">
        <f>IF(N213="základná",J213,0)</f>
        <v>0</v>
      </c>
      <c r="BF213" s="154">
        <f>IF(N213="znížená",J213,0)</f>
        <v>0</v>
      </c>
      <c r="BG213" s="154">
        <f>IF(N213="zákl. prenesená",J213,0)</f>
        <v>0</v>
      </c>
      <c r="BH213" s="154">
        <f>IF(N213="zníž. prenesená",J213,0)</f>
        <v>0</v>
      </c>
      <c r="BI213" s="154">
        <f>IF(N213="nulová",J213,0)</f>
        <v>0</v>
      </c>
      <c r="BJ213" s="18" t="s">
        <v>136</v>
      </c>
      <c r="BK213" s="155">
        <f>ROUND(I213*H213,3)</f>
        <v>0</v>
      </c>
      <c r="BL213" s="18" t="s">
        <v>153</v>
      </c>
      <c r="BM213" s="153" t="s">
        <v>329</v>
      </c>
    </row>
    <row r="214" spans="1:65" s="13" customFormat="1" ht="11.25">
      <c r="B214" s="156"/>
      <c r="D214" s="157" t="s">
        <v>138</v>
      </c>
      <c r="F214" s="159" t="s">
        <v>330</v>
      </c>
      <c r="H214" s="160">
        <v>606.66800000000001</v>
      </c>
      <c r="L214" s="156"/>
      <c r="M214" s="161"/>
      <c r="N214" s="162"/>
      <c r="O214" s="162"/>
      <c r="P214" s="162"/>
      <c r="Q214" s="162"/>
      <c r="R214" s="162"/>
      <c r="S214" s="162"/>
      <c r="T214" s="163"/>
      <c r="AT214" s="158" t="s">
        <v>138</v>
      </c>
      <c r="AU214" s="158" t="s">
        <v>136</v>
      </c>
      <c r="AV214" s="13" t="s">
        <v>136</v>
      </c>
      <c r="AW214" s="13" t="s">
        <v>3</v>
      </c>
      <c r="AX214" s="13" t="s">
        <v>82</v>
      </c>
      <c r="AY214" s="158" t="s">
        <v>128</v>
      </c>
    </row>
    <row r="215" spans="1:65" s="2" customFormat="1" ht="16.5" customHeight="1">
      <c r="A215" s="30"/>
      <c r="B215" s="142"/>
      <c r="C215" s="143" t="s">
        <v>331</v>
      </c>
      <c r="D215" s="143" t="s">
        <v>131</v>
      </c>
      <c r="E215" s="144" t="s">
        <v>332</v>
      </c>
      <c r="F215" s="145" t="s">
        <v>333</v>
      </c>
      <c r="G215" s="146" t="s">
        <v>164</v>
      </c>
      <c r="H215" s="147">
        <v>13</v>
      </c>
      <c r="I215" s="147"/>
      <c r="J215" s="147">
        <f>ROUND(I215*H215,3)</f>
        <v>0</v>
      </c>
      <c r="K215" s="148"/>
      <c r="L215" s="31"/>
      <c r="M215" s="149" t="s">
        <v>1</v>
      </c>
      <c r="N215" s="150" t="s">
        <v>40</v>
      </c>
      <c r="O215" s="151">
        <v>0.38024999999999998</v>
      </c>
      <c r="P215" s="151">
        <f>O215*H215</f>
        <v>4.9432499999999999</v>
      </c>
      <c r="Q215" s="151">
        <v>4.0000000000000003E-5</v>
      </c>
      <c r="R215" s="151">
        <f>Q215*H215</f>
        <v>5.2000000000000006E-4</v>
      </c>
      <c r="S215" s="151">
        <v>0</v>
      </c>
      <c r="T215" s="152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3" t="s">
        <v>153</v>
      </c>
      <c r="AT215" s="153" t="s">
        <v>131</v>
      </c>
      <c r="AU215" s="153" t="s">
        <v>136</v>
      </c>
      <c r="AY215" s="18" t="s">
        <v>128</v>
      </c>
      <c r="BE215" s="154">
        <f>IF(N215="základná",J215,0)</f>
        <v>0</v>
      </c>
      <c r="BF215" s="154">
        <f>IF(N215="znížená",J215,0)</f>
        <v>0</v>
      </c>
      <c r="BG215" s="154">
        <f>IF(N215="zákl. prenesená",J215,0)</f>
        <v>0</v>
      </c>
      <c r="BH215" s="154">
        <f>IF(N215="zníž. prenesená",J215,0)</f>
        <v>0</v>
      </c>
      <c r="BI215" s="154">
        <f>IF(N215="nulová",J215,0)</f>
        <v>0</v>
      </c>
      <c r="BJ215" s="18" t="s">
        <v>136</v>
      </c>
      <c r="BK215" s="155">
        <f>ROUND(I215*H215,3)</f>
        <v>0</v>
      </c>
      <c r="BL215" s="18" t="s">
        <v>153</v>
      </c>
      <c r="BM215" s="153" t="s">
        <v>334</v>
      </c>
    </row>
    <row r="216" spans="1:65" s="13" customFormat="1" ht="11.25">
      <c r="B216" s="156"/>
      <c r="D216" s="157" t="s">
        <v>138</v>
      </c>
      <c r="E216" s="158" t="s">
        <v>1</v>
      </c>
      <c r="F216" s="159" t="s">
        <v>335</v>
      </c>
      <c r="H216" s="160">
        <v>13</v>
      </c>
      <c r="L216" s="156"/>
      <c r="M216" s="161"/>
      <c r="N216" s="162"/>
      <c r="O216" s="162"/>
      <c r="P216" s="162"/>
      <c r="Q216" s="162"/>
      <c r="R216" s="162"/>
      <c r="S216" s="162"/>
      <c r="T216" s="163"/>
      <c r="AT216" s="158" t="s">
        <v>138</v>
      </c>
      <c r="AU216" s="158" t="s">
        <v>136</v>
      </c>
      <c r="AV216" s="13" t="s">
        <v>136</v>
      </c>
      <c r="AW216" s="13" t="s">
        <v>28</v>
      </c>
      <c r="AX216" s="13" t="s">
        <v>82</v>
      </c>
      <c r="AY216" s="158" t="s">
        <v>128</v>
      </c>
    </row>
    <row r="217" spans="1:65" s="2" customFormat="1" ht="16.5" customHeight="1">
      <c r="A217" s="30"/>
      <c r="B217" s="142"/>
      <c r="C217" s="171" t="s">
        <v>336</v>
      </c>
      <c r="D217" s="171" t="s">
        <v>148</v>
      </c>
      <c r="E217" s="172" t="s">
        <v>337</v>
      </c>
      <c r="F217" s="173" t="s">
        <v>338</v>
      </c>
      <c r="G217" s="174" t="s">
        <v>164</v>
      </c>
      <c r="H217" s="175">
        <v>13</v>
      </c>
      <c r="I217" s="175"/>
      <c r="J217" s="175">
        <f>ROUND(I217*H217,3)</f>
        <v>0</v>
      </c>
      <c r="K217" s="176"/>
      <c r="L217" s="177"/>
      <c r="M217" s="178" t="s">
        <v>1</v>
      </c>
      <c r="N217" s="179" t="s">
        <v>40</v>
      </c>
      <c r="O217" s="151">
        <v>0</v>
      </c>
      <c r="P217" s="151">
        <f>O217*H217</f>
        <v>0</v>
      </c>
      <c r="Q217" s="151">
        <v>1.4999999999999999E-4</v>
      </c>
      <c r="R217" s="151">
        <f>Q217*H217</f>
        <v>1.9499999999999999E-3</v>
      </c>
      <c r="S217" s="151">
        <v>0</v>
      </c>
      <c r="T217" s="152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3" t="s">
        <v>152</v>
      </c>
      <c r="AT217" s="153" t="s">
        <v>148</v>
      </c>
      <c r="AU217" s="153" t="s">
        <v>136</v>
      </c>
      <c r="AY217" s="18" t="s">
        <v>128</v>
      </c>
      <c r="BE217" s="154">
        <f>IF(N217="základná",J217,0)</f>
        <v>0</v>
      </c>
      <c r="BF217" s="154">
        <f>IF(N217="znížená",J217,0)</f>
        <v>0</v>
      </c>
      <c r="BG217" s="154">
        <f>IF(N217="zákl. prenesená",J217,0)</f>
        <v>0</v>
      </c>
      <c r="BH217" s="154">
        <f>IF(N217="zníž. prenesená",J217,0)</f>
        <v>0</v>
      </c>
      <c r="BI217" s="154">
        <f>IF(N217="nulová",J217,0)</f>
        <v>0</v>
      </c>
      <c r="BJ217" s="18" t="s">
        <v>136</v>
      </c>
      <c r="BK217" s="155">
        <f>ROUND(I217*H217,3)</f>
        <v>0</v>
      </c>
      <c r="BL217" s="18" t="s">
        <v>153</v>
      </c>
      <c r="BM217" s="153" t="s">
        <v>339</v>
      </c>
    </row>
    <row r="218" spans="1:65" s="2" customFormat="1" ht="21.75" customHeight="1">
      <c r="A218" s="30"/>
      <c r="B218" s="142"/>
      <c r="C218" s="143" t="s">
        <v>340</v>
      </c>
      <c r="D218" s="143" t="s">
        <v>131</v>
      </c>
      <c r="E218" s="144" t="s">
        <v>341</v>
      </c>
      <c r="F218" s="145" t="s">
        <v>342</v>
      </c>
      <c r="G218" s="146" t="s">
        <v>343</v>
      </c>
      <c r="H218" s="147">
        <v>250.203</v>
      </c>
      <c r="I218" s="147"/>
      <c r="J218" s="147">
        <f>ROUND(I218*H218,3)</f>
        <v>0</v>
      </c>
      <c r="K218" s="148"/>
      <c r="L218" s="31"/>
      <c r="M218" s="149" t="s">
        <v>1</v>
      </c>
      <c r="N218" s="150" t="s">
        <v>40</v>
      </c>
      <c r="O218" s="151">
        <v>0</v>
      </c>
      <c r="P218" s="151">
        <f>O218*H218</f>
        <v>0</v>
      </c>
      <c r="Q218" s="151">
        <v>0</v>
      </c>
      <c r="R218" s="151">
        <f>Q218*H218</f>
        <v>0</v>
      </c>
      <c r="S218" s="151">
        <v>0</v>
      </c>
      <c r="T218" s="152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53" t="s">
        <v>153</v>
      </c>
      <c r="AT218" s="153" t="s">
        <v>131</v>
      </c>
      <c r="AU218" s="153" t="s">
        <v>136</v>
      </c>
      <c r="AY218" s="18" t="s">
        <v>128</v>
      </c>
      <c r="BE218" s="154">
        <f>IF(N218="základná",J218,0)</f>
        <v>0</v>
      </c>
      <c r="BF218" s="154">
        <f>IF(N218="znížená",J218,0)</f>
        <v>0</v>
      </c>
      <c r="BG218" s="154">
        <f>IF(N218="zákl. prenesená",J218,0)</f>
        <v>0</v>
      </c>
      <c r="BH218" s="154">
        <f>IF(N218="zníž. prenesená",J218,0)</f>
        <v>0</v>
      </c>
      <c r="BI218" s="154">
        <f>IF(N218="nulová",J218,0)</f>
        <v>0</v>
      </c>
      <c r="BJ218" s="18" t="s">
        <v>136</v>
      </c>
      <c r="BK218" s="155">
        <f>ROUND(I218*H218,3)</f>
        <v>0</v>
      </c>
      <c r="BL218" s="18" t="s">
        <v>153</v>
      </c>
      <c r="BM218" s="153" t="s">
        <v>344</v>
      </c>
    </row>
    <row r="219" spans="1:65" s="12" customFormat="1" ht="22.9" customHeight="1">
      <c r="B219" s="130"/>
      <c r="D219" s="131" t="s">
        <v>73</v>
      </c>
      <c r="E219" s="140" t="s">
        <v>345</v>
      </c>
      <c r="F219" s="140" t="s">
        <v>346</v>
      </c>
      <c r="J219" s="141">
        <f>BK219</f>
        <v>0</v>
      </c>
      <c r="L219" s="130"/>
      <c r="M219" s="134"/>
      <c r="N219" s="135"/>
      <c r="O219" s="135"/>
      <c r="P219" s="136">
        <f>SUM(P220:P242)</f>
        <v>116.13949689600001</v>
      </c>
      <c r="Q219" s="135"/>
      <c r="R219" s="136">
        <f>SUM(R220:R242)</f>
        <v>1.4579706800000001</v>
      </c>
      <c r="S219" s="135"/>
      <c r="T219" s="137">
        <f>SUM(T220:T242)</f>
        <v>0</v>
      </c>
      <c r="AR219" s="131" t="s">
        <v>136</v>
      </c>
      <c r="AT219" s="138" t="s">
        <v>73</v>
      </c>
      <c r="AU219" s="138" t="s">
        <v>82</v>
      </c>
      <c r="AY219" s="131" t="s">
        <v>128</v>
      </c>
      <c r="BK219" s="139">
        <f>SUM(BK220:BK242)</f>
        <v>0</v>
      </c>
    </row>
    <row r="220" spans="1:65" s="2" customFormat="1" ht="21.75" customHeight="1">
      <c r="A220" s="30"/>
      <c r="B220" s="142"/>
      <c r="C220" s="143" t="s">
        <v>347</v>
      </c>
      <c r="D220" s="143" t="s">
        <v>131</v>
      </c>
      <c r="E220" s="144" t="s">
        <v>348</v>
      </c>
      <c r="F220" s="145" t="s">
        <v>349</v>
      </c>
      <c r="G220" s="146" t="s">
        <v>177</v>
      </c>
      <c r="H220" s="147">
        <v>5.5</v>
      </c>
      <c r="I220" s="147"/>
      <c r="J220" s="147">
        <f>ROUND(I220*H220,3)</f>
        <v>0</v>
      </c>
      <c r="K220" s="148"/>
      <c r="L220" s="31"/>
      <c r="M220" s="149" t="s">
        <v>1</v>
      </c>
      <c r="N220" s="150" t="s">
        <v>40</v>
      </c>
      <c r="O220" s="151">
        <v>0.21498</v>
      </c>
      <c r="P220" s="151">
        <f>O220*H220</f>
        <v>1.1823900000000001</v>
      </c>
      <c r="Q220" s="151">
        <v>5.0000000000000001E-3</v>
      </c>
      <c r="R220" s="151">
        <f>Q220*H220</f>
        <v>2.75E-2</v>
      </c>
      <c r="S220" s="151">
        <v>0</v>
      </c>
      <c r="T220" s="152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3" t="s">
        <v>153</v>
      </c>
      <c r="AT220" s="153" t="s">
        <v>131</v>
      </c>
      <c r="AU220" s="153" t="s">
        <v>136</v>
      </c>
      <c r="AY220" s="18" t="s">
        <v>128</v>
      </c>
      <c r="BE220" s="154">
        <f>IF(N220="základná",J220,0)</f>
        <v>0</v>
      </c>
      <c r="BF220" s="154">
        <f>IF(N220="znížená",J220,0)</f>
        <v>0</v>
      </c>
      <c r="BG220" s="154">
        <f>IF(N220="zákl. prenesená",J220,0)</f>
        <v>0</v>
      </c>
      <c r="BH220" s="154">
        <f>IF(N220="zníž. prenesená",J220,0)</f>
        <v>0</v>
      </c>
      <c r="BI220" s="154">
        <f>IF(N220="nulová",J220,0)</f>
        <v>0</v>
      </c>
      <c r="BJ220" s="18" t="s">
        <v>136</v>
      </c>
      <c r="BK220" s="155">
        <f>ROUND(I220*H220,3)</f>
        <v>0</v>
      </c>
      <c r="BL220" s="18" t="s">
        <v>153</v>
      </c>
      <c r="BM220" s="153" t="s">
        <v>350</v>
      </c>
    </row>
    <row r="221" spans="1:65" s="13" customFormat="1" ht="11.25">
      <c r="B221" s="156"/>
      <c r="D221" s="157" t="s">
        <v>138</v>
      </c>
      <c r="E221" s="158" t="s">
        <v>1</v>
      </c>
      <c r="F221" s="159" t="s">
        <v>351</v>
      </c>
      <c r="H221" s="160">
        <v>5.5</v>
      </c>
      <c r="L221" s="156"/>
      <c r="M221" s="161"/>
      <c r="N221" s="162"/>
      <c r="O221" s="162"/>
      <c r="P221" s="162"/>
      <c r="Q221" s="162"/>
      <c r="R221" s="162"/>
      <c r="S221" s="162"/>
      <c r="T221" s="163"/>
      <c r="AT221" s="158" t="s">
        <v>138</v>
      </c>
      <c r="AU221" s="158" t="s">
        <v>136</v>
      </c>
      <c r="AV221" s="13" t="s">
        <v>136</v>
      </c>
      <c r="AW221" s="13" t="s">
        <v>28</v>
      </c>
      <c r="AX221" s="13" t="s">
        <v>82</v>
      </c>
      <c r="AY221" s="158" t="s">
        <v>128</v>
      </c>
    </row>
    <row r="222" spans="1:65" s="2" customFormat="1" ht="21.75" customHeight="1">
      <c r="A222" s="30"/>
      <c r="B222" s="142"/>
      <c r="C222" s="143" t="s">
        <v>352</v>
      </c>
      <c r="D222" s="143" t="s">
        <v>131</v>
      </c>
      <c r="E222" s="144" t="s">
        <v>353</v>
      </c>
      <c r="F222" s="145" t="s">
        <v>354</v>
      </c>
      <c r="G222" s="146" t="s">
        <v>177</v>
      </c>
      <c r="H222" s="147">
        <v>6.05</v>
      </c>
      <c r="I222" s="147"/>
      <c r="J222" s="147">
        <f>ROUND(I222*H222,3)</f>
        <v>0</v>
      </c>
      <c r="K222" s="148"/>
      <c r="L222" s="31"/>
      <c r="M222" s="149" t="s">
        <v>1</v>
      </c>
      <c r="N222" s="150" t="s">
        <v>40</v>
      </c>
      <c r="O222" s="151">
        <v>0.23985000000000001</v>
      </c>
      <c r="P222" s="151">
        <f>O222*H222</f>
        <v>1.4510924999999999</v>
      </c>
      <c r="Q222" s="151">
        <v>1.2E-4</v>
      </c>
      <c r="R222" s="151">
        <f>Q222*H222</f>
        <v>7.2599999999999997E-4</v>
      </c>
      <c r="S222" s="151">
        <v>0</v>
      </c>
      <c r="T222" s="152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3" t="s">
        <v>153</v>
      </c>
      <c r="AT222" s="153" t="s">
        <v>131</v>
      </c>
      <c r="AU222" s="153" t="s">
        <v>136</v>
      </c>
      <c r="AY222" s="18" t="s">
        <v>128</v>
      </c>
      <c r="BE222" s="154">
        <f>IF(N222="základná",J222,0)</f>
        <v>0</v>
      </c>
      <c r="BF222" s="154">
        <f>IF(N222="znížená",J222,0)</f>
        <v>0</v>
      </c>
      <c r="BG222" s="154">
        <f>IF(N222="zákl. prenesená",J222,0)</f>
        <v>0</v>
      </c>
      <c r="BH222" s="154">
        <f>IF(N222="zníž. prenesená",J222,0)</f>
        <v>0</v>
      </c>
      <c r="BI222" s="154">
        <f>IF(N222="nulová",J222,0)</f>
        <v>0</v>
      </c>
      <c r="BJ222" s="18" t="s">
        <v>136</v>
      </c>
      <c r="BK222" s="155">
        <f>ROUND(I222*H222,3)</f>
        <v>0</v>
      </c>
      <c r="BL222" s="18" t="s">
        <v>153</v>
      </c>
      <c r="BM222" s="153" t="s">
        <v>355</v>
      </c>
    </row>
    <row r="223" spans="1:65" s="13" customFormat="1" ht="11.25">
      <c r="B223" s="156"/>
      <c r="D223" s="157" t="s">
        <v>138</v>
      </c>
      <c r="E223" s="158" t="s">
        <v>1</v>
      </c>
      <c r="F223" s="159" t="s">
        <v>356</v>
      </c>
      <c r="H223" s="160">
        <v>6.05</v>
      </c>
      <c r="L223" s="156"/>
      <c r="M223" s="161"/>
      <c r="N223" s="162"/>
      <c r="O223" s="162"/>
      <c r="P223" s="162"/>
      <c r="Q223" s="162"/>
      <c r="R223" s="162"/>
      <c r="S223" s="162"/>
      <c r="T223" s="163"/>
      <c r="AT223" s="158" t="s">
        <v>138</v>
      </c>
      <c r="AU223" s="158" t="s">
        <v>136</v>
      </c>
      <c r="AV223" s="13" t="s">
        <v>136</v>
      </c>
      <c r="AW223" s="13" t="s">
        <v>28</v>
      </c>
      <c r="AX223" s="13" t="s">
        <v>82</v>
      </c>
      <c r="AY223" s="158" t="s">
        <v>128</v>
      </c>
    </row>
    <row r="224" spans="1:65" s="2" customFormat="1" ht="21.75" customHeight="1">
      <c r="A224" s="30"/>
      <c r="B224" s="142"/>
      <c r="C224" s="171" t="s">
        <v>357</v>
      </c>
      <c r="D224" s="171" t="s">
        <v>148</v>
      </c>
      <c r="E224" s="172" t="s">
        <v>358</v>
      </c>
      <c r="F224" s="173" t="s">
        <v>359</v>
      </c>
      <c r="G224" s="174" t="s">
        <v>177</v>
      </c>
      <c r="H224" s="175">
        <v>11.781000000000001</v>
      </c>
      <c r="I224" s="175"/>
      <c r="J224" s="175">
        <f>ROUND(I224*H224,3)</f>
        <v>0</v>
      </c>
      <c r="K224" s="176"/>
      <c r="L224" s="177"/>
      <c r="M224" s="178" t="s">
        <v>1</v>
      </c>
      <c r="N224" s="179" t="s">
        <v>40</v>
      </c>
      <c r="O224" s="151">
        <v>0</v>
      </c>
      <c r="P224" s="151">
        <f>O224*H224</f>
        <v>0</v>
      </c>
      <c r="Q224" s="151">
        <v>8.5000000000000006E-3</v>
      </c>
      <c r="R224" s="151">
        <f>Q224*H224</f>
        <v>0.10013850000000001</v>
      </c>
      <c r="S224" s="151">
        <v>0</v>
      </c>
      <c r="T224" s="152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3" t="s">
        <v>152</v>
      </c>
      <c r="AT224" s="153" t="s">
        <v>148</v>
      </c>
      <c r="AU224" s="153" t="s">
        <v>136</v>
      </c>
      <c r="AY224" s="18" t="s">
        <v>128</v>
      </c>
      <c r="BE224" s="154">
        <f>IF(N224="základná",J224,0)</f>
        <v>0</v>
      </c>
      <c r="BF224" s="154">
        <f>IF(N224="znížená",J224,0)</f>
        <v>0</v>
      </c>
      <c r="BG224" s="154">
        <f>IF(N224="zákl. prenesená",J224,0)</f>
        <v>0</v>
      </c>
      <c r="BH224" s="154">
        <f>IF(N224="zníž. prenesená",J224,0)</f>
        <v>0</v>
      </c>
      <c r="BI224" s="154">
        <f>IF(N224="nulová",J224,0)</f>
        <v>0</v>
      </c>
      <c r="BJ224" s="18" t="s">
        <v>136</v>
      </c>
      <c r="BK224" s="155">
        <f>ROUND(I224*H224,3)</f>
        <v>0</v>
      </c>
      <c r="BL224" s="18" t="s">
        <v>153</v>
      </c>
      <c r="BM224" s="153" t="s">
        <v>360</v>
      </c>
    </row>
    <row r="225" spans="1:65" s="13" customFormat="1" ht="11.25">
      <c r="B225" s="156"/>
      <c r="D225" s="157" t="s">
        <v>138</v>
      </c>
      <c r="E225" s="158" t="s">
        <v>1</v>
      </c>
      <c r="F225" s="159" t="s">
        <v>361</v>
      </c>
      <c r="H225" s="160">
        <v>11.781000000000001</v>
      </c>
      <c r="L225" s="156"/>
      <c r="M225" s="161"/>
      <c r="N225" s="162"/>
      <c r="O225" s="162"/>
      <c r="P225" s="162"/>
      <c r="Q225" s="162"/>
      <c r="R225" s="162"/>
      <c r="S225" s="162"/>
      <c r="T225" s="163"/>
      <c r="AT225" s="158" t="s">
        <v>138</v>
      </c>
      <c r="AU225" s="158" t="s">
        <v>136</v>
      </c>
      <c r="AV225" s="13" t="s">
        <v>136</v>
      </c>
      <c r="AW225" s="13" t="s">
        <v>28</v>
      </c>
      <c r="AX225" s="13" t="s">
        <v>82</v>
      </c>
      <c r="AY225" s="158" t="s">
        <v>128</v>
      </c>
    </row>
    <row r="226" spans="1:65" s="2" customFormat="1" ht="21.75" customHeight="1">
      <c r="A226" s="30"/>
      <c r="B226" s="142"/>
      <c r="C226" s="143" t="s">
        <v>362</v>
      </c>
      <c r="D226" s="143" t="s">
        <v>131</v>
      </c>
      <c r="E226" s="144" t="s">
        <v>363</v>
      </c>
      <c r="F226" s="145" t="s">
        <v>364</v>
      </c>
      <c r="G226" s="146" t="s">
        <v>177</v>
      </c>
      <c r="H226" s="147">
        <v>436.72</v>
      </c>
      <c r="I226" s="147"/>
      <c r="J226" s="147">
        <f>ROUND(I226*H226,3)</f>
        <v>0</v>
      </c>
      <c r="K226" s="148"/>
      <c r="L226" s="31"/>
      <c r="M226" s="149" t="s">
        <v>1</v>
      </c>
      <c r="N226" s="150" t="s">
        <v>40</v>
      </c>
      <c r="O226" s="151">
        <v>7.6488E-2</v>
      </c>
      <c r="P226" s="151">
        <f>O226*H226</f>
        <v>33.403839359999999</v>
      </c>
      <c r="Q226" s="151">
        <v>0</v>
      </c>
      <c r="R226" s="151">
        <f>Q226*H226</f>
        <v>0</v>
      </c>
      <c r="S226" s="151">
        <v>0</v>
      </c>
      <c r="T226" s="152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3" t="s">
        <v>153</v>
      </c>
      <c r="AT226" s="153" t="s">
        <v>131</v>
      </c>
      <c r="AU226" s="153" t="s">
        <v>136</v>
      </c>
      <c r="AY226" s="18" t="s">
        <v>128</v>
      </c>
      <c r="BE226" s="154">
        <f>IF(N226="základná",J226,0)</f>
        <v>0</v>
      </c>
      <c r="BF226" s="154">
        <f>IF(N226="znížená",J226,0)</f>
        <v>0</v>
      </c>
      <c r="BG226" s="154">
        <f>IF(N226="zákl. prenesená",J226,0)</f>
        <v>0</v>
      </c>
      <c r="BH226" s="154">
        <f>IF(N226="zníž. prenesená",J226,0)</f>
        <v>0</v>
      </c>
      <c r="BI226" s="154">
        <f>IF(N226="nulová",J226,0)</f>
        <v>0</v>
      </c>
      <c r="BJ226" s="18" t="s">
        <v>136</v>
      </c>
      <c r="BK226" s="155">
        <f>ROUND(I226*H226,3)</f>
        <v>0</v>
      </c>
      <c r="BL226" s="18" t="s">
        <v>153</v>
      </c>
      <c r="BM226" s="153" t="s">
        <v>365</v>
      </c>
    </row>
    <row r="227" spans="1:65" s="15" customFormat="1" ht="11.25">
      <c r="B227" s="180"/>
      <c r="D227" s="157" t="s">
        <v>138</v>
      </c>
      <c r="E227" s="181" t="s">
        <v>1</v>
      </c>
      <c r="F227" s="182" t="s">
        <v>270</v>
      </c>
      <c r="H227" s="181" t="s">
        <v>1</v>
      </c>
      <c r="L227" s="180"/>
      <c r="M227" s="183"/>
      <c r="N227" s="184"/>
      <c r="O227" s="184"/>
      <c r="P227" s="184"/>
      <c r="Q227" s="184"/>
      <c r="R227" s="184"/>
      <c r="S227" s="184"/>
      <c r="T227" s="185"/>
      <c r="AT227" s="181" t="s">
        <v>138</v>
      </c>
      <c r="AU227" s="181" t="s">
        <v>136</v>
      </c>
      <c r="AV227" s="15" t="s">
        <v>82</v>
      </c>
      <c r="AW227" s="15" t="s">
        <v>28</v>
      </c>
      <c r="AX227" s="15" t="s">
        <v>74</v>
      </c>
      <c r="AY227" s="181" t="s">
        <v>128</v>
      </c>
    </row>
    <row r="228" spans="1:65" s="13" customFormat="1" ht="11.25">
      <c r="B228" s="156"/>
      <c r="D228" s="157" t="s">
        <v>138</v>
      </c>
      <c r="E228" s="158" t="s">
        <v>1</v>
      </c>
      <c r="F228" s="159" t="s">
        <v>271</v>
      </c>
      <c r="H228" s="160">
        <v>473.85</v>
      </c>
      <c r="L228" s="156"/>
      <c r="M228" s="161"/>
      <c r="N228" s="162"/>
      <c r="O228" s="162"/>
      <c r="P228" s="162"/>
      <c r="Q228" s="162"/>
      <c r="R228" s="162"/>
      <c r="S228" s="162"/>
      <c r="T228" s="163"/>
      <c r="AT228" s="158" t="s">
        <v>138</v>
      </c>
      <c r="AU228" s="158" t="s">
        <v>136</v>
      </c>
      <c r="AV228" s="13" t="s">
        <v>136</v>
      </c>
      <c r="AW228" s="13" t="s">
        <v>28</v>
      </c>
      <c r="AX228" s="13" t="s">
        <v>74</v>
      </c>
      <c r="AY228" s="158" t="s">
        <v>128</v>
      </c>
    </row>
    <row r="229" spans="1:65" s="13" customFormat="1" ht="11.25">
      <c r="B229" s="156"/>
      <c r="D229" s="157" t="s">
        <v>138</v>
      </c>
      <c r="E229" s="158" t="s">
        <v>1</v>
      </c>
      <c r="F229" s="159" t="s">
        <v>272</v>
      </c>
      <c r="H229" s="160">
        <v>-5</v>
      </c>
      <c r="L229" s="156"/>
      <c r="M229" s="161"/>
      <c r="N229" s="162"/>
      <c r="O229" s="162"/>
      <c r="P229" s="162"/>
      <c r="Q229" s="162"/>
      <c r="R229" s="162"/>
      <c r="S229" s="162"/>
      <c r="T229" s="163"/>
      <c r="AT229" s="158" t="s">
        <v>138</v>
      </c>
      <c r="AU229" s="158" t="s">
        <v>136</v>
      </c>
      <c r="AV229" s="13" t="s">
        <v>136</v>
      </c>
      <c r="AW229" s="13" t="s">
        <v>28</v>
      </c>
      <c r="AX229" s="13" t="s">
        <v>74</v>
      </c>
      <c r="AY229" s="158" t="s">
        <v>128</v>
      </c>
    </row>
    <row r="230" spans="1:65" s="13" customFormat="1" ht="11.25">
      <c r="B230" s="156"/>
      <c r="D230" s="157" t="s">
        <v>138</v>
      </c>
      <c r="E230" s="158" t="s">
        <v>1</v>
      </c>
      <c r="F230" s="159" t="s">
        <v>273</v>
      </c>
      <c r="H230" s="160">
        <v>-32.130000000000003</v>
      </c>
      <c r="L230" s="156"/>
      <c r="M230" s="161"/>
      <c r="N230" s="162"/>
      <c r="O230" s="162"/>
      <c r="P230" s="162"/>
      <c r="Q230" s="162"/>
      <c r="R230" s="162"/>
      <c r="S230" s="162"/>
      <c r="T230" s="163"/>
      <c r="AT230" s="158" t="s">
        <v>138</v>
      </c>
      <c r="AU230" s="158" t="s">
        <v>136</v>
      </c>
      <c r="AV230" s="13" t="s">
        <v>136</v>
      </c>
      <c r="AW230" s="13" t="s">
        <v>28</v>
      </c>
      <c r="AX230" s="13" t="s">
        <v>74</v>
      </c>
      <c r="AY230" s="158" t="s">
        <v>128</v>
      </c>
    </row>
    <row r="231" spans="1:65" s="14" customFormat="1" ht="11.25">
      <c r="B231" s="164"/>
      <c r="D231" s="157" t="s">
        <v>138</v>
      </c>
      <c r="E231" s="165" t="s">
        <v>1</v>
      </c>
      <c r="F231" s="166" t="s">
        <v>141</v>
      </c>
      <c r="H231" s="167">
        <v>436.72</v>
      </c>
      <c r="L231" s="164"/>
      <c r="M231" s="168"/>
      <c r="N231" s="169"/>
      <c r="O231" s="169"/>
      <c r="P231" s="169"/>
      <c r="Q231" s="169"/>
      <c r="R231" s="169"/>
      <c r="S231" s="169"/>
      <c r="T231" s="170"/>
      <c r="AT231" s="165" t="s">
        <v>138</v>
      </c>
      <c r="AU231" s="165" t="s">
        <v>136</v>
      </c>
      <c r="AV231" s="14" t="s">
        <v>135</v>
      </c>
      <c r="AW231" s="14" t="s">
        <v>28</v>
      </c>
      <c r="AX231" s="14" t="s">
        <v>82</v>
      </c>
      <c r="AY231" s="165" t="s">
        <v>128</v>
      </c>
    </row>
    <row r="232" spans="1:65" s="2" customFormat="1" ht="21.75" customHeight="1">
      <c r="A232" s="30"/>
      <c r="B232" s="142"/>
      <c r="C232" s="171" t="s">
        <v>366</v>
      </c>
      <c r="D232" s="171" t="s">
        <v>148</v>
      </c>
      <c r="E232" s="172" t="s">
        <v>367</v>
      </c>
      <c r="F232" s="173" t="s">
        <v>368</v>
      </c>
      <c r="G232" s="174" t="s">
        <v>177</v>
      </c>
      <c r="H232" s="175">
        <v>445.45400000000001</v>
      </c>
      <c r="I232" s="175"/>
      <c r="J232" s="175">
        <f>ROUND(I232*H232,3)</f>
        <v>0</v>
      </c>
      <c r="K232" s="176"/>
      <c r="L232" s="177"/>
      <c r="M232" s="178" t="s">
        <v>1</v>
      </c>
      <c r="N232" s="179" t="s">
        <v>40</v>
      </c>
      <c r="O232" s="151">
        <v>0</v>
      </c>
      <c r="P232" s="151">
        <f>O232*H232</f>
        <v>0</v>
      </c>
      <c r="Q232" s="151">
        <v>0</v>
      </c>
      <c r="R232" s="151">
        <f>Q232*H232</f>
        <v>0</v>
      </c>
      <c r="S232" s="151">
        <v>0</v>
      </c>
      <c r="T232" s="152">
        <f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53" t="s">
        <v>152</v>
      </c>
      <c r="AT232" s="153" t="s">
        <v>148</v>
      </c>
      <c r="AU232" s="153" t="s">
        <v>136</v>
      </c>
      <c r="AY232" s="18" t="s">
        <v>128</v>
      </c>
      <c r="BE232" s="154">
        <f>IF(N232="základná",J232,0)</f>
        <v>0</v>
      </c>
      <c r="BF232" s="154">
        <f>IF(N232="znížená",J232,0)</f>
        <v>0</v>
      </c>
      <c r="BG232" s="154">
        <f>IF(N232="zákl. prenesená",J232,0)</f>
        <v>0</v>
      </c>
      <c r="BH232" s="154">
        <f>IF(N232="zníž. prenesená",J232,0)</f>
        <v>0</v>
      </c>
      <c r="BI232" s="154">
        <f>IF(N232="nulová",J232,0)</f>
        <v>0</v>
      </c>
      <c r="BJ232" s="18" t="s">
        <v>136</v>
      </c>
      <c r="BK232" s="155">
        <f>ROUND(I232*H232,3)</f>
        <v>0</v>
      </c>
      <c r="BL232" s="18" t="s">
        <v>153</v>
      </c>
      <c r="BM232" s="153" t="s">
        <v>369</v>
      </c>
    </row>
    <row r="233" spans="1:65" s="13" customFormat="1" ht="11.25">
      <c r="B233" s="156"/>
      <c r="D233" s="157" t="s">
        <v>138</v>
      </c>
      <c r="E233" s="158" t="s">
        <v>1</v>
      </c>
      <c r="F233" s="159" t="s">
        <v>370</v>
      </c>
      <c r="H233" s="160">
        <v>445.45400000000001</v>
      </c>
      <c r="L233" s="156"/>
      <c r="M233" s="161"/>
      <c r="N233" s="162"/>
      <c r="O233" s="162"/>
      <c r="P233" s="162"/>
      <c r="Q233" s="162"/>
      <c r="R233" s="162"/>
      <c r="S233" s="162"/>
      <c r="T233" s="163"/>
      <c r="AT233" s="158" t="s">
        <v>138</v>
      </c>
      <c r="AU233" s="158" t="s">
        <v>136</v>
      </c>
      <c r="AV233" s="13" t="s">
        <v>136</v>
      </c>
      <c r="AW233" s="13" t="s">
        <v>28</v>
      </c>
      <c r="AX233" s="13" t="s">
        <v>82</v>
      </c>
      <c r="AY233" s="158" t="s">
        <v>128</v>
      </c>
    </row>
    <row r="234" spans="1:65" s="2" customFormat="1" ht="33" customHeight="1">
      <c r="A234" s="30"/>
      <c r="B234" s="142"/>
      <c r="C234" s="143" t="s">
        <v>371</v>
      </c>
      <c r="D234" s="143" t="s">
        <v>131</v>
      </c>
      <c r="E234" s="144" t="s">
        <v>372</v>
      </c>
      <c r="F234" s="145" t="s">
        <v>373</v>
      </c>
      <c r="G234" s="146" t="s">
        <v>177</v>
      </c>
      <c r="H234" s="147">
        <v>436.72</v>
      </c>
      <c r="I234" s="147"/>
      <c r="J234" s="147">
        <f>ROUND(I234*H234,3)</f>
        <v>0</v>
      </c>
      <c r="K234" s="148"/>
      <c r="L234" s="31"/>
      <c r="M234" s="149" t="s">
        <v>1</v>
      </c>
      <c r="N234" s="150" t="s">
        <v>40</v>
      </c>
      <c r="O234" s="151">
        <v>0.17519999999999999</v>
      </c>
      <c r="P234" s="151">
        <f>O234*H234</f>
        <v>76.513344000000004</v>
      </c>
      <c r="Q234" s="151">
        <v>0</v>
      </c>
      <c r="R234" s="151">
        <f>Q234*H234</f>
        <v>0</v>
      </c>
      <c r="S234" s="151">
        <v>0</v>
      </c>
      <c r="T234" s="152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53" t="s">
        <v>153</v>
      </c>
      <c r="AT234" s="153" t="s">
        <v>131</v>
      </c>
      <c r="AU234" s="153" t="s">
        <v>136</v>
      </c>
      <c r="AY234" s="18" t="s">
        <v>128</v>
      </c>
      <c r="BE234" s="154">
        <f>IF(N234="základná",J234,0)</f>
        <v>0</v>
      </c>
      <c r="BF234" s="154">
        <f>IF(N234="znížená",J234,0)</f>
        <v>0</v>
      </c>
      <c r="BG234" s="154">
        <f>IF(N234="zákl. prenesená",J234,0)</f>
        <v>0</v>
      </c>
      <c r="BH234" s="154">
        <f>IF(N234="zníž. prenesená",J234,0)</f>
        <v>0</v>
      </c>
      <c r="BI234" s="154">
        <f>IF(N234="nulová",J234,0)</f>
        <v>0</v>
      </c>
      <c r="BJ234" s="18" t="s">
        <v>136</v>
      </c>
      <c r="BK234" s="155">
        <f>ROUND(I234*H234,3)</f>
        <v>0</v>
      </c>
      <c r="BL234" s="18" t="s">
        <v>153</v>
      </c>
      <c r="BM234" s="153" t="s">
        <v>374</v>
      </c>
    </row>
    <row r="235" spans="1:65" s="13" customFormat="1" ht="11.25">
      <c r="B235" s="156"/>
      <c r="D235" s="157" t="s">
        <v>138</v>
      </c>
      <c r="E235" s="158" t="s">
        <v>1</v>
      </c>
      <c r="F235" s="159" t="s">
        <v>375</v>
      </c>
      <c r="H235" s="160">
        <v>436.72</v>
      </c>
      <c r="L235" s="156"/>
      <c r="M235" s="161"/>
      <c r="N235" s="162"/>
      <c r="O235" s="162"/>
      <c r="P235" s="162"/>
      <c r="Q235" s="162"/>
      <c r="R235" s="162"/>
      <c r="S235" s="162"/>
      <c r="T235" s="163"/>
      <c r="AT235" s="158" t="s">
        <v>138</v>
      </c>
      <c r="AU235" s="158" t="s">
        <v>136</v>
      </c>
      <c r="AV235" s="13" t="s">
        <v>136</v>
      </c>
      <c r="AW235" s="13" t="s">
        <v>28</v>
      </c>
      <c r="AX235" s="13" t="s">
        <v>82</v>
      </c>
      <c r="AY235" s="158" t="s">
        <v>128</v>
      </c>
    </row>
    <row r="236" spans="1:65" s="2" customFormat="1" ht="21.75" customHeight="1">
      <c r="A236" s="30"/>
      <c r="B236" s="142"/>
      <c r="C236" s="171" t="s">
        <v>376</v>
      </c>
      <c r="D236" s="171" t="s">
        <v>148</v>
      </c>
      <c r="E236" s="172" t="s">
        <v>377</v>
      </c>
      <c r="F236" s="173" t="s">
        <v>378</v>
      </c>
      <c r="G236" s="174" t="s">
        <v>144</v>
      </c>
      <c r="H236" s="175">
        <v>50.441000000000003</v>
      </c>
      <c r="I236" s="175"/>
      <c r="J236" s="175">
        <f>ROUND(I236*H236,3)</f>
        <v>0</v>
      </c>
      <c r="K236" s="176"/>
      <c r="L236" s="177"/>
      <c r="M236" s="178" t="s">
        <v>1</v>
      </c>
      <c r="N236" s="179" t="s">
        <v>40</v>
      </c>
      <c r="O236" s="151">
        <v>0</v>
      </c>
      <c r="P236" s="151">
        <f>O236*H236</f>
        <v>0</v>
      </c>
      <c r="Q236" s="151">
        <v>2.4500000000000001E-2</v>
      </c>
      <c r="R236" s="151">
        <f>Q236*H236</f>
        <v>1.2358045000000002</v>
      </c>
      <c r="S236" s="151">
        <v>0</v>
      </c>
      <c r="T236" s="152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53" t="s">
        <v>152</v>
      </c>
      <c r="AT236" s="153" t="s">
        <v>148</v>
      </c>
      <c r="AU236" s="153" t="s">
        <v>136</v>
      </c>
      <c r="AY236" s="18" t="s">
        <v>128</v>
      </c>
      <c r="BE236" s="154">
        <f>IF(N236="základná",J236,0)</f>
        <v>0</v>
      </c>
      <c r="BF236" s="154">
        <f>IF(N236="znížená",J236,0)</f>
        <v>0</v>
      </c>
      <c r="BG236" s="154">
        <f>IF(N236="zákl. prenesená",J236,0)</f>
        <v>0</v>
      </c>
      <c r="BH236" s="154">
        <f>IF(N236="zníž. prenesená",J236,0)</f>
        <v>0</v>
      </c>
      <c r="BI236" s="154">
        <f>IF(N236="nulová",J236,0)</f>
        <v>0</v>
      </c>
      <c r="BJ236" s="18" t="s">
        <v>136</v>
      </c>
      <c r="BK236" s="155">
        <f>ROUND(I236*H236,3)</f>
        <v>0</v>
      </c>
      <c r="BL236" s="18" t="s">
        <v>153</v>
      </c>
      <c r="BM236" s="153" t="s">
        <v>379</v>
      </c>
    </row>
    <row r="237" spans="1:65" s="13" customFormat="1" ht="11.25">
      <c r="B237" s="156"/>
      <c r="D237" s="157" t="s">
        <v>138</v>
      </c>
      <c r="E237" s="158" t="s">
        <v>1</v>
      </c>
      <c r="F237" s="159" t="s">
        <v>380</v>
      </c>
      <c r="H237" s="160">
        <v>50.441000000000003</v>
      </c>
      <c r="L237" s="156"/>
      <c r="M237" s="161"/>
      <c r="N237" s="162"/>
      <c r="O237" s="162"/>
      <c r="P237" s="162"/>
      <c r="Q237" s="162"/>
      <c r="R237" s="162"/>
      <c r="S237" s="162"/>
      <c r="T237" s="163"/>
      <c r="AT237" s="158" t="s">
        <v>138</v>
      </c>
      <c r="AU237" s="158" t="s">
        <v>136</v>
      </c>
      <c r="AV237" s="13" t="s">
        <v>136</v>
      </c>
      <c r="AW237" s="13" t="s">
        <v>28</v>
      </c>
      <c r="AX237" s="13" t="s">
        <v>82</v>
      </c>
      <c r="AY237" s="158" t="s">
        <v>128</v>
      </c>
    </row>
    <row r="238" spans="1:65" s="2" customFormat="1" ht="21.75" customHeight="1">
      <c r="A238" s="30"/>
      <c r="B238" s="142"/>
      <c r="C238" s="143" t="s">
        <v>381</v>
      </c>
      <c r="D238" s="143" t="s">
        <v>131</v>
      </c>
      <c r="E238" s="144" t="s">
        <v>382</v>
      </c>
      <c r="F238" s="145" t="s">
        <v>383</v>
      </c>
      <c r="G238" s="146" t="s">
        <v>177</v>
      </c>
      <c r="H238" s="147">
        <v>46.92</v>
      </c>
      <c r="I238" s="147"/>
      <c r="J238" s="147">
        <f>ROUND(I238*H238,3)</f>
        <v>0</v>
      </c>
      <c r="K238" s="148"/>
      <c r="L238" s="31"/>
      <c r="M238" s="149" t="s">
        <v>1</v>
      </c>
      <c r="N238" s="150" t="s">
        <v>40</v>
      </c>
      <c r="O238" s="151">
        <v>7.6488299999999995E-2</v>
      </c>
      <c r="P238" s="151">
        <f>O238*H238</f>
        <v>3.5888310359999998</v>
      </c>
      <c r="Q238" s="151">
        <v>0</v>
      </c>
      <c r="R238" s="151">
        <f>Q238*H238</f>
        <v>0</v>
      </c>
      <c r="S238" s="151">
        <v>0</v>
      </c>
      <c r="T238" s="152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53" t="s">
        <v>153</v>
      </c>
      <c r="AT238" s="153" t="s">
        <v>131</v>
      </c>
      <c r="AU238" s="153" t="s">
        <v>136</v>
      </c>
      <c r="AY238" s="18" t="s">
        <v>128</v>
      </c>
      <c r="BE238" s="154">
        <f>IF(N238="základná",J238,0)</f>
        <v>0</v>
      </c>
      <c r="BF238" s="154">
        <f>IF(N238="znížená",J238,0)</f>
        <v>0</v>
      </c>
      <c r="BG238" s="154">
        <f>IF(N238="zákl. prenesená",J238,0)</f>
        <v>0</v>
      </c>
      <c r="BH238" s="154">
        <f>IF(N238="zníž. prenesená",J238,0)</f>
        <v>0</v>
      </c>
      <c r="BI238" s="154">
        <f>IF(N238="nulová",J238,0)</f>
        <v>0</v>
      </c>
      <c r="BJ238" s="18" t="s">
        <v>136</v>
      </c>
      <c r="BK238" s="155">
        <f>ROUND(I238*H238,3)</f>
        <v>0</v>
      </c>
      <c r="BL238" s="18" t="s">
        <v>153</v>
      </c>
      <c r="BM238" s="153" t="s">
        <v>384</v>
      </c>
    </row>
    <row r="239" spans="1:65" s="13" customFormat="1" ht="11.25">
      <c r="B239" s="156"/>
      <c r="D239" s="157" t="s">
        <v>138</v>
      </c>
      <c r="E239" s="158" t="s">
        <v>1</v>
      </c>
      <c r="F239" s="159" t="s">
        <v>385</v>
      </c>
      <c r="H239" s="160">
        <v>46.92</v>
      </c>
      <c r="L239" s="156"/>
      <c r="M239" s="161"/>
      <c r="N239" s="162"/>
      <c r="O239" s="162"/>
      <c r="P239" s="162"/>
      <c r="Q239" s="162"/>
      <c r="R239" s="162"/>
      <c r="S239" s="162"/>
      <c r="T239" s="163"/>
      <c r="AT239" s="158" t="s">
        <v>138</v>
      </c>
      <c r="AU239" s="158" t="s">
        <v>136</v>
      </c>
      <c r="AV239" s="13" t="s">
        <v>136</v>
      </c>
      <c r="AW239" s="13" t="s">
        <v>28</v>
      </c>
      <c r="AX239" s="13" t="s">
        <v>82</v>
      </c>
      <c r="AY239" s="158" t="s">
        <v>128</v>
      </c>
    </row>
    <row r="240" spans="1:65" s="2" customFormat="1" ht="16.5" customHeight="1">
      <c r="A240" s="30"/>
      <c r="B240" s="142"/>
      <c r="C240" s="171" t="s">
        <v>386</v>
      </c>
      <c r="D240" s="171" t="s">
        <v>148</v>
      </c>
      <c r="E240" s="172" t="s">
        <v>387</v>
      </c>
      <c r="F240" s="173" t="s">
        <v>388</v>
      </c>
      <c r="G240" s="174" t="s">
        <v>177</v>
      </c>
      <c r="H240" s="175">
        <v>47.857999999999997</v>
      </c>
      <c r="I240" s="175"/>
      <c r="J240" s="175">
        <f>ROUND(I240*H240,3)</f>
        <v>0</v>
      </c>
      <c r="K240" s="176"/>
      <c r="L240" s="177"/>
      <c r="M240" s="178" t="s">
        <v>1</v>
      </c>
      <c r="N240" s="179" t="s">
        <v>40</v>
      </c>
      <c r="O240" s="151">
        <v>0</v>
      </c>
      <c r="P240" s="151">
        <f>O240*H240</f>
        <v>0</v>
      </c>
      <c r="Q240" s="151">
        <v>1.9599999999999999E-3</v>
      </c>
      <c r="R240" s="151">
        <f>Q240*H240</f>
        <v>9.3801679999999985E-2</v>
      </c>
      <c r="S240" s="151">
        <v>0</v>
      </c>
      <c r="T240" s="152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3" t="s">
        <v>152</v>
      </c>
      <c r="AT240" s="153" t="s">
        <v>148</v>
      </c>
      <c r="AU240" s="153" t="s">
        <v>136</v>
      </c>
      <c r="AY240" s="18" t="s">
        <v>128</v>
      </c>
      <c r="BE240" s="154">
        <f>IF(N240="základná",J240,0)</f>
        <v>0</v>
      </c>
      <c r="BF240" s="154">
        <f>IF(N240="znížená",J240,0)</f>
        <v>0</v>
      </c>
      <c r="BG240" s="154">
        <f>IF(N240="zákl. prenesená",J240,0)</f>
        <v>0</v>
      </c>
      <c r="BH240" s="154">
        <f>IF(N240="zníž. prenesená",J240,0)</f>
        <v>0</v>
      </c>
      <c r="BI240" s="154">
        <f>IF(N240="nulová",J240,0)</f>
        <v>0</v>
      </c>
      <c r="BJ240" s="18" t="s">
        <v>136</v>
      </c>
      <c r="BK240" s="155">
        <f>ROUND(I240*H240,3)</f>
        <v>0</v>
      </c>
      <c r="BL240" s="18" t="s">
        <v>153</v>
      </c>
      <c r="BM240" s="153" t="s">
        <v>389</v>
      </c>
    </row>
    <row r="241" spans="1:65" s="13" customFormat="1" ht="11.25">
      <c r="B241" s="156"/>
      <c r="D241" s="157" t="s">
        <v>138</v>
      </c>
      <c r="F241" s="159" t="s">
        <v>390</v>
      </c>
      <c r="H241" s="160">
        <v>47.857999999999997</v>
      </c>
      <c r="L241" s="156"/>
      <c r="M241" s="161"/>
      <c r="N241" s="162"/>
      <c r="O241" s="162"/>
      <c r="P241" s="162"/>
      <c r="Q241" s="162"/>
      <c r="R241" s="162"/>
      <c r="S241" s="162"/>
      <c r="T241" s="163"/>
      <c r="AT241" s="158" t="s">
        <v>138</v>
      </c>
      <c r="AU241" s="158" t="s">
        <v>136</v>
      </c>
      <c r="AV241" s="13" t="s">
        <v>136</v>
      </c>
      <c r="AW241" s="13" t="s">
        <v>3</v>
      </c>
      <c r="AX241" s="13" t="s">
        <v>82</v>
      </c>
      <c r="AY241" s="158" t="s">
        <v>128</v>
      </c>
    </row>
    <row r="242" spans="1:65" s="2" customFormat="1" ht="21.75" customHeight="1">
      <c r="A242" s="30"/>
      <c r="B242" s="142"/>
      <c r="C242" s="143" t="s">
        <v>391</v>
      </c>
      <c r="D242" s="143" t="s">
        <v>131</v>
      </c>
      <c r="E242" s="144" t="s">
        <v>392</v>
      </c>
      <c r="F242" s="145" t="s">
        <v>393</v>
      </c>
      <c r="G242" s="146" t="s">
        <v>343</v>
      </c>
      <c r="H242" s="147">
        <v>245.678</v>
      </c>
      <c r="I242" s="147"/>
      <c r="J242" s="147">
        <f>ROUND(I242*H242,3)</f>
        <v>0</v>
      </c>
      <c r="K242" s="148"/>
      <c r="L242" s="31"/>
      <c r="M242" s="149" t="s">
        <v>1</v>
      </c>
      <c r="N242" s="150" t="s">
        <v>40</v>
      </c>
      <c r="O242" s="151">
        <v>0</v>
      </c>
      <c r="P242" s="151">
        <f>O242*H242</f>
        <v>0</v>
      </c>
      <c r="Q242" s="151">
        <v>0</v>
      </c>
      <c r="R242" s="151">
        <f>Q242*H242</f>
        <v>0</v>
      </c>
      <c r="S242" s="151">
        <v>0</v>
      </c>
      <c r="T242" s="152">
        <f>S242*H242</f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3" t="s">
        <v>153</v>
      </c>
      <c r="AT242" s="153" t="s">
        <v>131</v>
      </c>
      <c r="AU242" s="153" t="s">
        <v>136</v>
      </c>
      <c r="AY242" s="18" t="s">
        <v>128</v>
      </c>
      <c r="BE242" s="154">
        <f>IF(N242="základná",J242,0)</f>
        <v>0</v>
      </c>
      <c r="BF242" s="154">
        <f>IF(N242="znížená",J242,0)</f>
        <v>0</v>
      </c>
      <c r="BG242" s="154">
        <f>IF(N242="zákl. prenesená",J242,0)</f>
        <v>0</v>
      </c>
      <c r="BH242" s="154">
        <f>IF(N242="zníž. prenesená",J242,0)</f>
        <v>0</v>
      </c>
      <c r="BI242" s="154">
        <f>IF(N242="nulová",J242,0)</f>
        <v>0</v>
      </c>
      <c r="BJ242" s="18" t="s">
        <v>136</v>
      </c>
      <c r="BK242" s="155">
        <f>ROUND(I242*H242,3)</f>
        <v>0</v>
      </c>
      <c r="BL242" s="18" t="s">
        <v>153</v>
      </c>
      <c r="BM242" s="153" t="s">
        <v>394</v>
      </c>
    </row>
    <row r="243" spans="1:65" s="12" customFormat="1" ht="22.9" customHeight="1">
      <c r="B243" s="130"/>
      <c r="D243" s="131" t="s">
        <v>73</v>
      </c>
      <c r="E243" s="140" t="s">
        <v>395</v>
      </c>
      <c r="F243" s="140" t="s">
        <v>396</v>
      </c>
      <c r="J243" s="141">
        <f>BK243</f>
        <v>0</v>
      </c>
      <c r="L243" s="130"/>
      <c r="M243" s="134"/>
      <c r="N243" s="135"/>
      <c r="O243" s="135"/>
      <c r="P243" s="136">
        <f>SUM(P244:P250)</f>
        <v>2.2953800000000002</v>
      </c>
      <c r="Q243" s="135"/>
      <c r="R243" s="136">
        <f>SUM(R244:R250)</f>
        <v>8.94E-3</v>
      </c>
      <c r="S243" s="135"/>
      <c r="T243" s="137">
        <f>SUM(T244:T250)</f>
        <v>3.4099999999999998E-2</v>
      </c>
      <c r="AR243" s="131" t="s">
        <v>136</v>
      </c>
      <c r="AT243" s="138" t="s">
        <v>73</v>
      </c>
      <c r="AU243" s="138" t="s">
        <v>82</v>
      </c>
      <c r="AY243" s="131" t="s">
        <v>128</v>
      </c>
      <c r="BK243" s="139">
        <f>SUM(BK244:BK250)</f>
        <v>0</v>
      </c>
    </row>
    <row r="244" spans="1:65" s="2" customFormat="1" ht="21.75" customHeight="1">
      <c r="A244" s="30"/>
      <c r="B244" s="142"/>
      <c r="C244" s="143" t="s">
        <v>397</v>
      </c>
      <c r="D244" s="143" t="s">
        <v>131</v>
      </c>
      <c r="E244" s="144" t="s">
        <v>398</v>
      </c>
      <c r="F244" s="145" t="s">
        <v>399</v>
      </c>
      <c r="G244" s="146" t="s">
        <v>164</v>
      </c>
      <c r="H244" s="147">
        <v>2</v>
      </c>
      <c r="I244" s="147"/>
      <c r="J244" s="147">
        <f t="shared" ref="J244:J250" si="0">ROUND(I244*H244,3)</f>
        <v>0</v>
      </c>
      <c r="K244" s="148"/>
      <c r="L244" s="31"/>
      <c r="M244" s="149" t="s">
        <v>1</v>
      </c>
      <c r="N244" s="150" t="s">
        <v>40</v>
      </c>
      <c r="O244" s="151">
        <v>0.39100000000000001</v>
      </c>
      <c r="P244" s="151">
        <f t="shared" ref="P244:P250" si="1">O244*H244</f>
        <v>0.78200000000000003</v>
      </c>
      <c r="Q244" s="151">
        <v>0</v>
      </c>
      <c r="R244" s="151">
        <f t="shared" ref="R244:R250" si="2">Q244*H244</f>
        <v>0</v>
      </c>
      <c r="S244" s="151">
        <v>1.7049999999999999E-2</v>
      </c>
      <c r="T244" s="152">
        <f t="shared" ref="T244:T250" si="3">S244*H244</f>
        <v>3.4099999999999998E-2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3" t="s">
        <v>153</v>
      </c>
      <c r="AT244" s="153" t="s">
        <v>131</v>
      </c>
      <c r="AU244" s="153" t="s">
        <v>136</v>
      </c>
      <c r="AY244" s="18" t="s">
        <v>128</v>
      </c>
      <c r="BE244" s="154">
        <f t="shared" ref="BE244:BE250" si="4">IF(N244="základná",J244,0)</f>
        <v>0</v>
      </c>
      <c r="BF244" s="154">
        <f t="shared" ref="BF244:BF250" si="5">IF(N244="znížená",J244,0)</f>
        <v>0</v>
      </c>
      <c r="BG244" s="154">
        <f t="shared" ref="BG244:BG250" si="6">IF(N244="zákl. prenesená",J244,0)</f>
        <v>0</v>
      </c>
      <c r="BH244" s="154">
        <f t="shared" ref="BH244:BH250" si="7">IF(N244="zníž. prenesená",J244,0)</f>
        <v>0</v>
      </c>
      <c r="BI244" s="154">
        <f t="shared" ref="BI244:BI250" si="8">IF(N244="nulová",J244,0)</f>
        <v>0</v>
      </c>
      <c r="BJ244" s="18" t="s">
        <v>136</v>
      </c>
      <c r="BK244" s="155">
        <f t="shared" ref="BK244:BK250" si="9">ROUND(I244*H244,3)</f>
        <v>0</v>
      </c>
      <c r="BL244" s="18" t="s">
        <v>153</v>
      </c>
      <c r="BM244" s="153" t="s">
        <v>400</v>
      </c>
    </row>
    <row r="245" spans="1:65" s="2" customFormat="1" ht="16.5" customHeight="1">
      <c r="A245" s="30"/>
      <c r="B245" s="142"/>
      <c r="C245" s="143" t="s">
        <v>401</v>
      </c>
      <c r="D245" s="143" t="s">
        <v>131</v>
      </c>
      <c r="E245" s="144" t="s">
        <v>402</v>
      </c>
      <c r="F245" s="145" t="s">
        <v>403</v>
      </c>
      <c r="G245" s="146" t="s">
        <v>164</v>
      </c>
      <c r="H245" s="147">
        <v>2</v>
      </c>
      <c r="I245" s="147"/>
      <c r="J245" s="147">
        <f t="shared" si="0"/>
        <v>0</v>
      </c>
      <c r="K245" s="148"/>
      <c r="L245" s="31"/>
      <c r="M245" s="149" t="s">
        <v>1</v>
      </c>
      <c r="N245" s="150" t="s">
        <v>40</v>
      </c>
      <c r="O245" s="151">
        <v>0.41419</v>
      </c>
      <c r="P245" s="151">
        <f t="shared" si="1"/>
        <v>0.82838000000000001</v>
      </c>
      <c r="Q245" s="151">
        <v>4.4999999999999999E-4</v>
      </c>
      <c r="R245" s="151">
        <f t="shared" si="2"/>
        <v>8.9999999999999998E-4</v>
      </c>
      <c r="S245" s="151">
        <v>0</v>
      </c>
      <c r="T245" s="152">
        <f t="shared" si="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3" t="s">
        <v>153</v>
      </c>
      <c r="AT245" s="153" t="s">
        <v>131</v>
      </c>
      <c r="AU245" s="153" t="s">
        <v>136</v>
      </c>
      <c r="AY245" s="18" t="s">
        <v>128</v>
      </c>
      <c r="BE245" s="154">
        <f t="shared" si="4"/>
        <v>0</v>
      </c>
      <c r="BF245" s="154">
        <f t="shared" si="5"/>
        <v>0</v>
      </c>
      <c r="BG245" s="154">
        <f t="shared" si="6"/>
        <v>0</v>
      </c>
      <c r="BH245" s="154">
        <f t="shared" si="7"/>
        <v>0</v>
      </c>
      <c r="BI245" s="154">
        <f t="shared" si="8"/>
        <v>0</v>
      </c>
      <c r="BJ245" s="18" t="s">
        <v>136</v>
      </c>
      <c r="BK245" s="155">
        <f t="shared" si="9"/>
        <v>0</v>
      </c>
      <c r="BL245" s="18" t="s">
        <v>153</v>
      </c>
      <c r="BM245" s="153" t="s">
        <v>404</v>
      </c>
    </row>
    <row r="246" spans="1:65" s="2" customFormat="1" ht="21.75" customHeight="1">
      <c r="A246" s="30"/>
      <c r="B246" s="142"/>
      <c r="C246" s="171" t="s">
        <v>405</v>
      </c>
      <c r="D246" s="171" t="s">
        <v>148</v>
      </c>
      <c r="E246" s="172" t="s">
        <v>406</v>
      </c>
      <c r="F246" s="173" t="s">
        <v>407</v>
      </c>
      <c r="G246" s="174" t="s">
        <v>164</v>
      </c>
      <c r="H246" s="175">
        <v>2</v>
      </c>
      <c r="I246" s="175"/>
      <c r="J246" s="175">
        <f t="shared" si="0"/>
        <v>0</v>
      </c>
      <c r="K246" s="176"/>
      <c r="L246" s="177"/>
      <c r="M246" s="178" t="s">
        <v>1</v>
      </c>
      <c r="N246" s="179" t="s">
        <v>40</v>
      </c>
      <c r="O246" s="151">
        <v>0</v>
      </c>
      <c r="P246" s="151">
        <f t="shared" si="1"/>
        <v>0</v>
      </c>
      <c r="Q246" s="151">
        <v>1.83E-3</v>
      </c>
      <c r="R246" s="151">
        <f t="shared" si="2"/>
        <v>3.6600000000000001E-3</v>
      </c>
      <c r="S246" s="151">
        <v>0</v>
      </c>
      <c r="T246" s="152">
        <f t="shared" si="3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3" t="s">
        <v>152</v>
      </c>
      <c r="AT246" s="153" t="s">
        <v>148</v>
      </c>
      <c r="AU246" s="153" t="s">
        <v>136</v>
      </c>
      <c r="AY246" s="18" t="s">
        <v>128</v>
      </c>
      <c r="BE246" s="154">
        <f t="shared" si="4"/>
        <v>0</v>
      </c>
      <c r="BF246" s="154">
        <f t="shared" si="5"/>
        <v>0</v>
      </c>
      <c r="BG246" s="154">
        <f t="shared" si="6"/>
        <v>0</v>
      </c>
      <c r="BH246" s="154">
        <f t="shared" si="7"/>
        <v>0</v>
      </c>
      <c r="BI246" s="154">
        <f t="shared" si="8"/>
        <v>0</v>
      </c>
      <c r="BJ246" s="18" t="s">
        <v>136</v>
      </c>
      <c r="BK246" s="155">
        <f t="shared" si="9"/>
        <v>0</v>
      </c>
      <c r="BL246" s="18" t="s">
        <v>153</v>
      </c>
      <c r="BM246" s="153" t="s">
        <v>408</v>
      </c>
    </row>
    <row r="247" spans="1:65" s="2" customFormat="1" ht="21.75" customHeight="1">
      <c r="A247" s="30"/>
      <c r="B247" s="142"/>
      <c r="C247" s="171" t="s">
        <v>409</v>
      </c>
      <c r="D247" s="171" t="s">
        <v>148</v>
      </c>
      <c r="E247" s="172" t="s">
        <v>410</v>
      </c>
      <c r="F247" s="173" t="s">
        <v>411</v>
      </c>
      <c r="G247" s="174" t="s">
        <v>164</v>
      </c>
      <c r="H247" s="175">
        <v>2</v>
      </c>
      <c r="I247" s="175"/>
      <c r="J247" s="175">
        <f t="shared" si="0"/>
        <v>0</v>
      </c>
      <c r="K247" s="176"/>
      <c r="L247" s="177"/>
      <c r="M247" s="178" t="s">
        <v>1</v>
      </c>
      <c r="N247" s="179" t="s">
        <v>40</v>
      </c>
      <c r="O247" s="151">
        <v>0</v>
      </c>
      <c r="P247" s="151">
        <f t="shared" si="1"/>
        <v>0</v>
      </c>
      <c r="Q247" s="151">
        <v>1.4400000000000001E-3</v>
      </c>
      <c r="R247" s="151">
        <f t="shared" si="2"/>
        <v>2.8800000000000002E-3</v>
      </c>
      <c r="S247" s="151">
        <v>0</v>
      </c>
      <c r="T247" s="152">
        <f t="shared" si="3"/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3" t="s">
        <v>152</v>
      </c>
      <c r="AT247" s="153" t="s">
        <v>148</v>
      </c>
      <c r="AU247" s="153" t="s">
        <v>136</v>
      </c>
      <c r="AY247" s="18" t="s">
        <v>128</v>
      </c>
      <c r="BE247" s="154">
        <f t="shared" si="4"/>
        <v>0</v>
      </c>
      <c r="BF247" s="154">
        <f t="shared" si="5"/>
        <v>0</v>
      </c>
      <c r="BG247" s="154">
        <f t="shared" si="6"/>
        <v>0</v>
      </c>
      <c r="BH247" s="154">
        <f t="shared" si="7"/>
        <v>0</v>
      </c>
      <c r="BI247" s="154">
        <f t="shared" si="8"/>
        <v>0</v>
      </c>
      <c r="BJ247" s="18" t="s">
        <v>136</v>
      </c>
      <c r="BK247" s="155">
        <f t="shared" si="9"/>
        <v>0</v>
      </c>
      <c r="BL247" s="18" t="s">
        <v>153</v>
      </c>
      <c r="BM247" s="153" t="s">
        <v>412</v>
      </c>
    </row>
    <row r="248" spans="1:65" s="2" customFormat="1" ht="16.5" customHeight="1">
      <c r="A248" s="30"/>
      <c r="B248" s="142"/>
      <c r="C248" s="143" t="s">
        <v>413</v>
      </c>
      <c r="D248" s="143" t="s">
        <v>131</v>
      </c>
      <c r="E248" s="144" t="s">
        <v>414</v>
      </c>
      <c r="F248" s="145" t="s">
        <v>415</v>
      </c>
      <c r="G248" s="146" t="s">
        <v>164</v>
      </c>
      <c r="H248" s="147">
        <v>5</v>
      </c>
      <c r="I248" s="147"/>
      <c r="J248" s="147">
        <f t="shared" si="0"/>
        <v>0</v>
      </c>
      <c r="K248" s="148"/>
      <c r="L248" s="31"/>
      <c r="M248" s="149" t="s">
        <v>1</v>
      </c>
      <c r="N248" s="150" t="s">
        <v>40</v>
      </c>
      <c r="O248" s="151">
        <v>0.13700000000000001</v>
      </c>
      <c r="P248" s="151">
        <f t="shared" si="1"/>
        <v>0.68500000000000005</v>
      </c>
      <c r="Q248" s="151">
        <v>2.9999999999999997E-4</v>
      </c>
      <c r="R248" s="151">
        <f t="shared" si="2"/>
        <v>1.4999999999999998E-3</v>
      </c>
      <c r="S248" s="151">
        <v>0</v>
      </c>
      <c r="T248" s="152">
        <f t="shared" si="3"/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53" t="s">
        <v>153</v>
      </c>
      <c r="AT248" s="153" t="s">
        <v>131</v>
      </c>
      <c r="AU248" s="153" t="s">
        <v>136</v>
      </c>
      <c r="AY248" s="18" t="s">
        <v>128</v>
      </c>
      <c r="BE248" s="154">
        <f t="shared" si="4"/>
        <v>0</v>
      </c>
      <c r="BF248" s="154">
        <f t="shared" si="5"/>
        <v>0</v>
      </c>
      <c r="BG248" s="154">
        <f t="shared" si="6"/>
        <v>0</v>
      </c>
      <c r="BH248" s="154">
        <f t="shared" si="7"/>
        <v>0</v>
      </c>
      <c r="BI248" s="154">
        <f t="shared" si="8"/>
        <v>0</v>
      </c>
      <c r="BJ248" s="18" t="s">
        <v>136</v>
      </c>
      <c r="BK248" s="155">
        <f t="shared" si="9"/>
        <v>0</v>
      </c>
      <c r="BL248" s="18" t="s">
        <v>153</v>
      </c>
      <c r="BM248" s="153" t="s">
        <v>416</v>
      </c>
    </row>
    <row r="249" spans="1:65" s="2" customFormat="1" ht="21.75" customHeight="1">
      <c r="A249" s="30"/>
      <c r="B249" s="142"/>
      <c r="C249" s="171" t="s">
        <v>417</v>
      </c>
      <c r="D249" s="171" t="s">
        <v>148</v>
      </c>
      <c r="E249" s="172" t="s">
        <v>418</v>
      </c>
      <c r="F249" s="173" t="s">
        <v>419</v>
      </c>
      <c r="G249" s="174" t="s">
        <v>164</v>
      </c>
      <c r="H249" s="175">
        <v>5</v>
      </c>
      <c r="I249" s="175"/>
      <c r="J249" s="175">
        <f t="shared" si="0"/>
        <v>0</v>
      </c>
      <c r="K249" s="176"/>
      <c r="L249" s="177"/>
      <c r="M249" s="178" t="s">
        <v>1</v>
      </c>
      <c r="N249" s="179" t="s">
        <v>40</v>
      </c>
      <c r="O249" s="151">
        <v>0</v>
      </c>
      <c r="P249" s="151">
        <f t="shared" si="1"/>
        <v>0</v>
      </c>
      <c r="Q249" s="151">
        <v>0</v>
      </c>
      <c r="R249" s="151">
        <f t="shared" si="2"/>
        <v>0</v>
      </c>
      <c r="S249" s="151">
        <v>0</v>
      </c>
      <c r="T249" s="152">
        <f t="shared" si="3"/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3" t="s">
        <v>152</v>
      </c>
      <c r="AT249" s="153" t="s">
        <v>148</v>
      </c>
      <c r="AU249" s="153" t="s">
        <v>136</v>
      </c>
      <c r="AY249" s="18" t="s">
        <v>128</v>
      </c>
      <c r="BE249" s="154">
        <f t="shared" si="4"/>
        <v>0</v>
      </c>
      <c r="BF249" s="154">
        <f t="shared" si="5"/>
        <v>0</v>
      </c>
      <c r="BG249" s="154">
        <f t="shared" si="6"/>
        <v>0</v>
      </c>
      <c r="BH249" s="154">
        <f t="shared" si="7"/>
        <v>0</v>
      </c>
      <c r="BI249" s="154">
        <f t="shared" si="8"/>
        <v>0</v>
      </c>
      <c r="BJ249" s="18" t="s">
        <v>136</v>
      </c>
      <c r="BK249" s="155">
        <f t="shared" si="9"/>
        <v>0</v>
      </c>
      <c r="BL249" s="18" t="s">
        <v>153</v>
      </c>
      <c r="BM249" s="153" t="s">
        <v>420</v>
      </c>
    </row>
    <row r="250" spans="1:65" s="2" customFormat="1" ht="21.75" customHeight="1">
      <c r="A250" s="30"/>
      <c r="B250" s="142"/>
      <c r="C250" s="143" t="s">
        <v>421</v>
      </c>
      <c r="D250" s="143" t="s">
        <v>131</v>
      </c>
      <c r="E250" s="144" t="s">
        <v>422</v>
      </c>
      <c r="F250" s="145" t="s">
        <v>423</v>
      </c>
      <c r="G250" s="146" t="s">
        <v>343</v>
      </c>
      <c r="H250" s="147">
        <v>6.5519999999999996</v>
      </c>
      <c r="I250" s="147"/>
      <c r="J250" s="147">
        <f t="shared" si="0"/>
        <v>0</v>
      </c>
      <c r="K250" s="148"/>
      <c r="L250" s="31"/>
      <c r="M250" s="149" t="s">
        <v>1</v>
      </c>
      <c r="N250" s="150" t="s">
        <v>40</v>
      </c>
      <c r="O250" s="151">
        <v>0</v>
      </c>
      <c r="P250" s="151">
        <f t="shared" si="1"/>
        <v>0</v>
      </c>
      <c r="Q250" s="151">
        <v>0</v>
      </c>
      <c r="R250" s="151">
        <f t="shared" si="2"/>
        <v>0</v>
      </c>
      <c r="S250" s="151">
        <v>0</v>
      </c>
      <c r="T250" s="152">
        <f t="shared" si="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3" t="s">
        <v>153</v>
      </c>
      <c r="AT250" s="153" t="s">
        <v>131</v>
      </c>
      <c r="AU250" s="153" t="s">
        <v>136</v>
      </c>
      <c r="AY250" s="18" t="s">
        <v>128</v>
      </c>
      <c r="BE250" s="154">
        <f t="shared" si="4"/>
        <v>0</v>
      </c>
      <c r="BF250" s="154">
        <f t="shared" si="5"/>
        <v>0</v>
      </c>
      <c r="BG250" s="154">
        <f t="shared" si="6"/>
        <v>0</v>
      </c>
      <c r="BH250" s="154">
        <f t="shared" si="7"/>
        <v>0</v>
      </c>
      <c r="BI250" s="154">
        <f t="shared" si="8"/>
        <v>0</v>
      </c>
      <c r="BJ250" s="18" t="s">
        <v>136</v>
      </c>
      <c r="BK250" s="155">
        <f t="shared" si="9"/>
        <v>0</v>
      </c>
      <c r="BL250" s="18" t="s">
        <v>153</v>
      </c>
      <c r="BM250" s="153" t="s">
        <v>424</v>
      </c>
    </row>
    <row r="251" spans="1:65" s="12" customFormat="1" ht="22.9" customHeight="1">
      <c r="B251" s="130"/>
      <c r="D251" s="131" t="s">
        <v>73</v>
      </c>
      <c r="E251" s="140" t="s">
        <v>425</v>
      </c>
      <c r="F251" s="140" t="s">
        <v>426</v>
      </c>
      <c r="J251" s="141">
        <f>BK251</f>
        <v>0</v>
      </c>
      <c r="L251" s="130"/>
      <c r="M251" s="134"/>
      <c r="N251" s="135"/>
      <c r="O251" s="135"/>
      <c r="P251" s="136">
        <f>SUM(P252:P256)</f>
        <v>1.5950219999999999</v>
      </c>
      <c r="Q251" s="135"/>
      <c r="R251" s="136">
        <f>SUM(R252:R256)</f>
        <v>0.21651023999999999</v>
      </c>
      <c r="S251" s="135"/>
      <c r="T251" s="137">
        <f>SUM(T252:T256)</f>
        <v>0</v>
      </c>
      <c r="AR251" s="131" t="s">
        <v>136</v>
      </c>
      <c r="AT251" s="138" t="s">
        <v>73</v>
      </c>
      <c r="AU251" s="138" t="s">
        <v>82</v>
      </c>
      <c r="AY251" s="131" t="s">
        <v>128</v>
      </c>
      <c r="BK251" s="139">
        <f>SUM(BK252:BK256)</f>
        <v>0</v>
      </c>
    </row>
    <row r="252" spans="1:65" s="2" customFormat="1" ht="21.75" customHeight="1">
      <c r="A252" s="30"/>
      <c r="B252" s="142"/>
      <c r="C252" s="143" t="s">
        <v>427</v>
      </c>
      <c r="D252" s="143" t="s">
        <v>131</v>
      </c>
      <c r="E252" s="144" t="s">
        <v>428</v>
      </c>
      <c r="F252" s="145" t="s">
        <v>429</v>
      </c>
      <c r="G252" s="146" t="s">
        <v>177</v>
      </c>
      <c r="H252" s="147">
        <v>6.05</v>
      </c>
      <c r="I252" s="147"/>
      <c r="J252" s="147">
        <f>ROUND(I252*H252,3)</f>
        <v>0</v>
      </c>
      <c r="K252" s="148"/>
      <c r="L252" s="31"/>
      <c r="M252" s="149" t="s">
        <v>1</v>
      </c>
      <c r="N252" s="150" t="s">
        <v>40</v>
      </c>
      <c r="O252" s="151">
        <v>0.26363999999999999</v>
      </c>
      <c r="P252" s="151">
        <f>O252*H252</f>
        <v>1.5950219999999999</v>
      </c>
      <c r="Q252" s="151">
        <v>0</v>
      </c>
      <c r="R252" s="151">
        <f>Q252*H252</f>
        <v>0</v>
      </c>
      <c r="S252" s="151">
        <v>0</v>
      </c>
      <c r="T252" s="152">
        <f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53" t="s">
        <v>153</v>
      </c>
      <c r="AT252" s="153" t="s">
        <v>131</v>
      </c>
      <c r="AU252" s="153" t="s">
        <v>136</v>
      </c>
      <c r="AY252" s="18" t="s">
        <v>128</v>
      </c>
      <c r="BE252" s="154">
        <f>IF(N252="základná",J252,0)</f>
        <v>0</v>
      </c>
      <c r="BF252" s="154">
        <f>IF(N252="znížená",J252,0)</f>
        <v>0</v>
      </c>
      <c r="BG252" s="154">
        <f>IF(N252="zákl. prenesená",J252,0)</f>
        <v>0</v>
      </c>
      <c r="BH252" s="154">
        <f>IF(N252="zníž. prenesená",J252,0)</f>
        <v>0</v>
      </c>
      <c r="BI252" s="154">
        <f>IF(N252="nulová",J252,0)</f>
        <v>0</v>
      </c>
      <c r="BJ252" s="18" t="s">
        <v>136</v>
      </c>
      <c r="BK252" s="155">
        <f>ROUND(I252*H252,3)</f>
        <v>0</v>
      </c>
      <c r="BL252" s="18" t="s">
        <v>153</v>
      </c>
      <c r="BM252" s="153" t="s">
        <v>430</v>
      </c>
    </row>
    <row r="253" spans="1:65" s="13" customFormat="1" ht="11.25">
      <c r="B253" s="156"/>
      <c r="D253" s="157" t="s">
        <v>138</v>
      </c>
      <c r="E253" s="158" t="s">
        <v>1</v>
      </c>
      <c r="F253" s="159" t="s">
        <v>356</v>
      </c>
      <c r="H253" s="160">
        <v>6.05</v>
      </c>
      <c r="L253" s="156"/>
      <c r="M253" s="161"/>
      <c r="N253" s="162"/>
      <c r="O253" s="162"/>
      <c r="P253" s="162"/>
      <c r="Q253" s="162"/>
      <c r="R253" s="162"/>
      <c r="S253" s="162"/>
      <c r="T253" s="163"/>
      <c r="AT253" s="158" t="s">
        <v>138</v>
      </c>
      <c r="AU253" s="158" t="s">
        <v>136</v>
      </c>
      <c r="AV253" s="13" t="s">
        <v>136</v>
      </c>
      <c r="AW253" s="13" t="s">
        <v>28</v>
      </c>
      <c r="AX253" s="13" t="s">
        <v>82</v>
      </c>
      <c r="AY253" s="158" t="s">
        <v>128</v>
      </c>
    </row>
    <row r="254" spans="1:65" s="2" customFormat="1" ht="33" customHeight="1">
      <c r="A254" s="30"/>
      <c r="B254" s="142"/>
      <c r="C254" s="171" t="s">
        <v>431</v>
      </c>
      <c r="D254" s="171" t="s">
        <v>148</v>
      </c>
      <c r="E254" s="172" t="s">
        <v>432</v>
      </c>
      <c r="F254" s="173" t="s">
        <v>433</v>
      </c>
      <c r="G254" s="174" t="s">
        <v>177</v>
      </c>
      <c r="H254" s="175">
        <v>6.3529999999999998</v>
      </c>
      <c r="I254" s="175"/>
      <c r="J254" s="175">
        <f>ROUND(I254*H254,3)</f>
        <v>0</v>
      </c>
      <c r="K254" s="176"/>
      <c r="L254" s="177"/>
      <c r="M254" s="178" t="s">
        <v>1</v>
      </c>
      <c r="N254" s="179" t="s">
        <v>40</v>
      </c>
      <c r="O254" s="151">
        <v>0</v>
      </c>
      <c r="P254" s="151">
        <f>O254*H254</f>
        <v>0</v>
      </c>
      <c r="Q254" s="151">
        <v>3.4079999999999999E-2</v>
      </c>
      <c r="R254" s="151">
        <f>Q254*H254</f>
        <v>0.21651023999999999</v>
      </c>
      <c r="S254" s="151">
        <v>0</v>
      </c>
      <c r="T254" s="152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3" t="s">
        <v>152</v>
      </c>
      <c r="AT254" s="153" t="s">
        <v>148</v>
      </c>
      <c r="AU254" s="153" t="s">
        <v>136</v>
      </c>
      <c r="AY254" s="18" t="s">
        <v>128</v>
      </c>
      <c r="BE254" s="154">
        <f>IF(N254="základná",J254,0)</f>
        <v>0</v>
      </c>
      <c r="BF254" s="154">
        <f>IF(N254="znížená",J254,0)</f>
        <v>0</v>
      </c>
      <c r="BG254" s="154">
        <f>IF(N254="zákl. prenesená",J254,0)</f>
        <v>0</v>
      </c>
      <c r="BH254" s="154">
        <f>IF(N254="zníž. prenesená",J254,0)</f>
        <v>0</v>
      </c>
      <c r="BI254" s="154">
        <f>IF(N254="nulová",J254,0)</f>
        <v>0</v>
      </c>
      <c r="BJ254" s="18" t="s">
        <v>136</v>
      </c>
      <c r="BK254" s="155">
        <f>ROUND(I254*H254,3)</f>
        <v>0</v>
      </c>
      <c r="BL254" s="18" t="s">
        <v>153</v>
      </c>
      <c r="BM254" s="153" t="s">
        <v>434</v>
      </c>
    </row>
    <row r="255" spans="1:65" s="13" customFormat="1" ht="11.25">
      <c r="B255" s="156"/>
      <c r="D255" s="157" t="s">
        <v>138</v>
      </c>
      <c r="F255" s="159" t="s">
        <v>435</v>
      </c>
      <c r="H255" s="160">
        <v>6.3529999999999998</v>
      </c>
      <c r="L255" s="156"/>
      <c r="M255" s="161"/>
      <c r="N255" s="162"/>
      <c r="O255" s="162"/>
      <c r="P255" s="162"/>
      <c r="Q255" s="162"/>
      <c r="R255" s="162"/>
      <c r="S255" s="162"/>
      <c r="T255" s="163"/>
      <c r="AT255" s="158" t="s">
        <v>138</v>
      </c>
      <c r="AU255" s="158" t="s">
        <v>136</v>
      </c>
      <c r="AV255" s="13" t="s">
        <v>136</v>
      </c>
      <c r="AW255" s="13" t="s">
        <v>3</v>
      </c>
      <c r="AX255" s="13" t="s">
        <v>82</v>
      </c>
      <c r="AY255" s="158" t="s">
        <v>128</v>
      </c>
    </row>
    <row r="256" spans="1:65" s="2" customFormat="1" ht="21.75" customHeight="1">
      <c r="A256" s="30"/>
      <c r="B256" s="142"/>
      <c r="C256" s="143" t="s">
        <v>436</v>
      </c>
      <c r="D256" s="143" t="s">
        <v>131</v>
      </c>
      <c r="E256" s="144" t="s">
        <v>437</v>
      </c>
      <c r="F256" s="145" t="s">
        <v>438</v>
      </c>
      <c r="G256" s="146" t="s">
        <v>343</v>
      </c>
      <c r="H256" s="147">
        <v>1.581</v>
      </c>
      <c r="I256" s="147"/>
      <c r="J256" s="147">
        <f>ROUND(I256*H256,3)</f>
        <v>0</v>
      </c>
      <c r="K256" s="148"/>
      <c r="L256" s="31"/>
      <c r="M256" s="149" t="s">
        <v>1</v>
      </c>
      <c r="N256" s="150" t="s">
        <v>40</v>
      </c>
      <c r="O256" s="151">
        <v>0</v>
      </c>
      <c r="P256" s="151">
        <f>O256*H256</f>
        <v>0</v>
      </c>
      <c r="Q256" s="151">
        <v>0</v>
      </c>
      <c r="R256" s="151">
        <f>Q256*H256</f>
        <v>0</v>
      </c>
      <c r="S256" s="151">
        <v>0</v>
      </c>
      <c r="T256" s="152">
        <f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53" t="s">
        <v>153</v>
      </c>
      <c r="AT256" s="153" t="s">
        <v>131</v>
      </c>
      <c r="AU256" s="153" t="s">
        <v>136</v>
      </c>
      <c r="AY256" s="18" t="s">
        <v>128</v>
      </c>
      <c r="BE256" s="154">
        <f>IF(N256="základná",J256,0)</f>
        <v>0</v>
      </c>
      <c r="BF256" s="154">
        <f>IF(N256="znížená",J256,0)</f>
        <v>0</v>
      </c>
      <c r="BG256" s="154">
        <f>IF(N256="zákl. prenesená",J256,0)</f>
        <v>0</v>
      </c>
      <c r="BH256" s="154">
        <f>IF(N256="zníž. prenesená",J256,0)</f>
        <v>0</v>
      </c>
      <c r="BI256" s="154">
        <f>IF(N256="nulová",J256,0)</f>
        <v>0</v>
      </c>
      <c r="BJ256" s="18" t="s">
        <v>136</v>
      </c>
      <c r="BK256" s="155">
        <f>ROUND(I256*H256,3)</f>
        <v>0</v>
      </c>
      <c r="BL256" s="18" t="s">
        <v>153</v>
      </c>
      <c r="BM256" s="153" t="s">
        <v>439</v>
      </c>
    </row>
    <row r="257" spans="1:65" s="12" customFormat="1" ht="22.9" customHeight="1">
      <c r="B257" s="130"/>
      <c r="D257" s="131" t="s">
        <v>73</v>
      </c>
      <c r="E257" s="140" t="s">
        <v>440</v>
      </c>
      <c r="F257" s="140" t="s">
        <v>441</v>
      </c>
      <c r="J257" s="141">
        <f>BK257</f>
        <v>0</v>
      </c>
      <c r="L257" s="130"/>
      <c r="M257" s="134"/>
      <c r="N257" s="135"/>
      <c r="O257" s="135"/>
      <c r="P257" s="136">
        <f>SUM(P258:P271)</f>
        <v>201.36757</v>
      </c>
      <c r="Q257" s="135"/>
      <c r="R257" s="136">
        <f>SUM(R258:R271)</f>
        <v>0.14406249999999998</v>
      </c>
      <c r="S257" s="135"/>
      <c r="T257" s="137">
        <f>SUM(T258:T271)</f>
        <v>0.37419999999999998</v>
      </c>
      <c r="AR257" s="131" t="s">
        <v>136</v>
      </c>
      <c r="AT257" s="138" t="s">
        <v>73</v>
      </c>
      <c r="AU257" s="138" t="s">
        <v>82</v>
      </c>
      <c r="AY257" s="131" t="s">
        <v>128</v>
      </c>
      <c r="BK257" s="139">
        <f>SUM(BK258:BK271)</f>
        <v>0</v>
      </c>
    </row>
    <row r="258" spans="1:65" s="2" customFormat="1" ht="21.75" customHeight="1">
      <c r="A258" s="30"/>
      <c r="B258" s="142"/>
      <c r="C258" s="143" t="s">
        <v>442</v>
      </c>
      <c r="D258" s="143" t="s">
        <v>131</v>
      </c>
      <c r="E258" s="144" t="s">
        <v>443</v>
      </c>
      <c r="F258" s="145" t="s">
        <v>444</v>
      </c>
      <c r="G258" s="146" t="s">
        <v>134</v>
      </c>
      <c r="H258" s="147">
        <v>30</v>
      </c>
      <c r="I258" s="147"/>
      <c r="J258" s="147">
        <f>ROUND(I258*H258,3)</f>
        <v>0</v>
      </c>
      <c r="K258" s="148"/>
      <c r="L258" s="31"/>
      <c r="M258" s="149" t="s">
        <v>1</v>
      </c>
      <c r="N258" s="150" t="s">
        <v>40</v>
      </c>
      <c r="O258" s="151">
        <v>0.44844000000000001</v>
      </c>
      <c r="P258" s="151">
        <f>O258*H258</f>
        <v>13.453200000000001</v>
      </c>
      <c r="Q258" s="151">
        <v>4.0000000000000003E-5</v>
      </c>
      <c r="R258" s="151">
        <f>Q258*H258</f>
        <v>1.2000000000000001E-3</v>
      </c>
      <c r="S258" s="151">
        <v>0</v>
      </c>
      <c r="T258" s="152">
        <f>S258*H258</f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53" t="s">
        <v>153</v>
      </c>
      <c r="AT258" s="153" t="s">
        <v>131</v>
      </c>
      <c r="AU258" s="153" t="s">
        <v>136</v>
      </c>
      <c r="AY258" s="18" t="s">
        <v>128</v>
      </c>
      <c r="BE258" s="154">
        <f>IF(N258="základná",J258,0)</f>
        <v>0</v>
      </c>
      <c r="BF258" s="154">
        <f>IF(N258="znížená",J258,0)</f>
        <v>0</v>
      </c>
      <c r="BG258" s="154">
        <f>IF(N258="zákl. prenesená",J258,0)</f>
        <v>0</v>
      </c>
      <c r="BH258" s="154">
        <f>IF(N258="zníž. prenesená",J258,0)</f>
        <v>0</v>
      </c>
      <c r="BI258" s="154">
        <f>IF(N258="nulová",J258,0)</f>
        <v>0</v>
      </c>
      <c r="BJ258" s="18" t="s">
        <v>136</v>
      </c>
      <c r="BK258" s="155">
        <f>ROUND(I258*H258,3)</f>
        <v>0</v>
      </c>
      <c r="BL258" s="18" t="s">
        <v>153</v>
      </c>
      <c r="BM258" s="153" t="s">
        <v>445</v>
      </c>
    </row>
    <row r="259" spans="1:65" s="13" customFormat="1" ht="11.25">
      <c r="B259" s="156"/>
      <c r="D259" s="157" t="s">
        <v>138</v>
      </c>
      <c r="E259" s="158" t="s">
        <v>1</v>
      </c>
      <c r="F259" s="159" t="s">
        <v>140</v>
      </c>
      <c r="H259" s="160">
        <v>30</v>
      </c>
      <c r="L259" s="156"/>
      <c r="M259" s="161"/>
      <c r="N259" s="162"/>
      <c r="O259" s="162"/>
      <c r="P259" s="162"/>
      <c r="Q259" s="162"/>
      <c r="R259" s="162"/>
      <c r="S259" s="162"/>
      <c r="T259" s="163"/>
      <c r="AT259" s="158" t="s">
        <v>138</v>
      </c>
      <c r="AU259" s="158" t="s">
        <v>136</v>
      </c>
      <c r="AV259" s="13" t="s">
        <v>136</v>
      </c>
      <c r="AW259" s="13" t="s">
        <v>28</v>
      </c>
      <c r="AX259" s="13" t="s">
        <v>82</v>
      </c>
      <c r="AY259" s="158" t="s">
        <v>128</v>
      </c>
    </row>
    <row r="260" spans="1:65" s="2" customFormat="1" ht="21.75" customHeight="1">
      <c r="A260" s="30"/>
      <c r="B260" s="142"/>
      <c r="C260" s="143" t="s">
        <v>446</v>
      </c>
      <c r="D260" s="143" t="s">
        <v>131</v>
      </c>
      <c r="E260" s="144" t="s">
        <v>447</v>
      </c>
      <c r="F260" s="145" t="s">
        <v>448</v>
      </c>
      <c r="G260" s="146" t="s">
        <v>134</v>
      </c>
      <c r="H260" s="147">
        <v>30</v>
      </c>
      <c r="I260" s="147"/>
      <c r="J260" s="147">
        <f>ROUND(I260*H260,3)</f>
        <v>0</v>
      </c>
      <c r="K260" s="148"/>
      <c r="L260" s="31"/>
      <c r="M260" s="149" t="s">
        <v>1</v>
      </c>
      <c r="N260" s="150" t="s">
        <v>40</v>
      </c>
      <c r="O260" s="151">
        <v>5.6000000000000001E-2</v>
      </c>
      <c r="P260" s="151">
        <f>O260*H260</f>
        <v>1.68</v>
      </c>
      <c r="Q260" s="151">
        <v>0</v>
      </c>
      <c r="R260" s="151">
        <f>Q260*H260</f>
        <v>0</v>
      </c>
      <c r="S260" s="151">
        <v>2.5999999999999999E-3</v>
      </c>
      <c r="T260" s="152">
        <f>S260*H260</f>
        <v>7.8E-2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53" t="s">
        <v>153</v>
      </c>
      <c r="AT260" s="153" t="s">
        <v>131</v>
      </c>
      <c r="AU260" s="153" t="s">
        <v>136</v>
      </c>
      <c r="AY260" s="18" t="s">
        <v>128</v>
      </c>
      <c r="BE260" s="154">
        <f>IF(N260="základná",J260,0)</f>
        <v>0</v>
      </c>
      <c r="BF260" s="154">
        <f>IF(N260="znížená",J260,0)</f>
        <v>0</v>
      </c>
      <c r="BG260" s="154">
        <f>IF(N260="zákl. prenesená",J260,0)</f>
        <v>0</v>
      </c>
      <c r="BH260" s="154">
        <f>IF(N260="zníž. prenesená",J260,0)</f>
        <v>0</v>
      </c>
      <c r="BI260" s="154">
        <f>IF(N260="nulová",J260,0)</f>
        <v>0</v>
      </c>
      <c r="BJ260" s="18" t="s">
        <v>136</v>
      </c>
      <c r="BK260" s="155">
        <f>ROUND(I260*H260,3)</f>
        <v>0</v>
      </c>
      <c r="BL260" s="18" t="s">
        <v>153</v>
      </c>
      <c r="BM260" s="153" t="s">
        <v>449</v>
      </c>
    </row>
    <row r="261" spans="1:65" s="2" customFormat="1" ht="21.75" customHeight="1">
      <c r="A261" s="30"/>
      <c r="B261" s="142"/>
      <c r="C261" s="143" t="s">
        <v>450</v>
      </c>
      <c r="D261" s="143" t="s">
        <v>131</v>
      </c>
      <c r="E261" s="144" t="s">
        <v>451</v>
      </c>
      <c r="F261" s="145" t="s">
        <v>452</v>
      </c>
      <c r="G261" s="146" t="s">
        <v>134</v>
      </c>
      <c r="H261" s="147">
        <v>94</v>
      </c>
      <c r="I261" s="147"/>
      <c r="J261" s="147">
        <f>ROUND(I261*H261,3)</f>
        <v>0</v>
      </c>
      <c r="K261" s="148"/>
      <c r="L261" s="31"/>
      <c r="M261" s="149" t="s">
        <v>1</v>
      </c>
      <c r="N261" s="150" t="s">
        <v>40</v>
      </c>
      <c r="O261" s="151">
        <v>0.86634</v>
      </c>
      <c r="P261" s="151">
        <f>O261*H261</f>
        <v>81.435959999999994</v>
      </c>
      <c r="Q261" s="151">
        <v>2.3000000000000001E-4</v>
      </c>
      <c r="R261" s="151">
        <f>Q261*H261</f>
        <v>2.162E-2</v>
      </c>
      <c r="S261" s="151">
        <v>0</v>
      </c>
      <c r="T261" s="152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53" t="s">
        <v>153</v>
      </c>
      <c r="AT261" s="153" t="s">
        <v>131</v>
      </c>
      <c r="AU261" s="153" t="s">
        <v>136</v>
      </c>
      <c r="AY261" s="18" t="s">
        <v>128</v>
      </c>
      <c r="BE261" s="154">
        <f>IF(N261="základná",J261,0)</f>
        <v>0</v>
      </c>
      <c r="BF261" s="154">
        <f>IF(N261="znížená",J261,0)</f>
        <v>0</v>
      </c>
      <c r="BG261" s="154">
        <f>IF(N261="zákl. prenesená",J261,0)</f>
        <v>0</v>
      </c>
      <c r="BH261" s="154">
        <f>IF(N261="zníž. prenesená",J261,0)</f>
        <v>0</v>
      </c>
      <c r="BI261" s="154">
        <f>IF(N261="nulová",J261,0)</f>
        <v>0</v>
      </c>
      <c r="BJ261" s="18" t="s">
        <v>136</v>
      </c>
      <c r="BK261" s="155">
        <f>ROUND(I261*H261,3)</f>
        <v>0</v>
      </c>
      <c r="BL261" s="18" t="s">
        <v>153</v>
      </c>
      <c r="BM261" s="153" t="s">
        <v>453</v>
      </c>
    </row>
    <row r="262" spans="1:65" s="13" customFormat="1" ht="11.25">
      <c r="B262" s="156"/>
      <c r="D262" s="157" t="s">
        <v>138</v>
      </c>
      <c r="E262" s="158" t="s">
        <v>1</v>
      </c>
      <c r="F262" s="159" t="s">
        <v>454</v>
      </c>
      <c r="H262" s="160">
        <v>94</v>
      </c>
      <c r="L262" s="156"/>
      <c r="M262" s="161"/>
      <c r="N262" s="162"/>
      <c r="O262" s="162"/>
      <c r="P262" s="162"/>
      <c r="Q262" s="162"/>
      <c r="R262" s="162"/>
      <c r="S262" s="162"/>
      <c r="T262" s="163"/>
      <c r="AT262" s="158" t="s">
        <v>138</v>
      </c>
      <c r="AU262" s="158" t="s">
        <v>136</v>
      </c>
      <c r="AV262" s="13" t="s">
        <v>136</v>
      </c>
      <c r="AW262" s="13" t="s">
        <v>28</v>
      </c>
      <c r="AX262" s="13" t="s">
        <v>82</v>
      </c>
      <c r="AY262" s="158" t="s">
        <v>128</v>
      </c>
    </row>
    <row r="263" spans="1:65" s="2" customFormat="1" ht="21.75" customHeight="1">
      <c r="A263" s="30"/>
      <c r="B263" s="142"/>
      <c r="C263" s="143" t="s">
        <v>455</v>
      </c>
      <c r="D263" s="143" t="s">
        <v>131</v>
      </c>
      <c r="E263" s="144" t="s">
        <v>456</v>
      </c>
      <c r="F263" s="145" t="s">
        <v>457</v>
      </c>
      <c r="G263" s="146" t="s">
        <v>134</v>
      </c>
      <c r="H263" s="147">
        <v>25</v>
      </c>
      <c r="I263" s="147"/>
      <c r="J263" s="147">
        <f>ROUND(I263*H263,3)</f>
        <v>0</v>
      </c>
      <c r="K263" s="148"/>
      <c r="L263" s="31"/>
      <c r="M263" s="149" t="s">
        <v>1</v>
      </c>
      <c r="N263" s="150" t="s">
        <v>40</v>
      </c>
      <c r="O263" s="151">
        <v>0.42523</v>
      </c>
      <c r="P263" s="151">
        <f>O263*H263</f>
        <v>10.630749999999999</v>
      </c>
      <c r="Q263" s="151">
        <v>6.3849999999999996E-4</v>
      </c>
      <c r="R263" s="151">
        <f>Q263*H263</f>
        <v>1.5962499999999998E-2</v>
      </c>
      <c r="S263" s="151">
        <v>0</v>
      </c>
      <c r="T263" s="152">
        <f>S263*H263</f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53" t="s">
        <v>153</v>
      </c>
      <c r="AT263" s="153" t="s">
        <v>131</v>
      </c>
      <c r="AU263" s="153" t="s">
        <v>136</v>
      </c>
      <c r="AY263" s="18" t="s">
        <v>128</v>
      </c>
      <c r="BE263" s="154">
        <f>IF(N263="základná",J263,0)</f>
        <v>0</v>
      </c>
      <c r="BF263" s="154">
        <f>IF(N263="znížená",J263,0)</f>
        <v>0</v>
      </c>
      <c r="BG263" s="154">
        <f>IF(N263="zákl. prenesená",J263,0)</f>
        <v>0</v>
      </c>
      <c r="BH263" s="154">
        <f>IF(N263="zníž. prenesená",J263,0)</f>
        <v>0</v>
      </c>
      <c r="BI263" s="154">
        <f>IF(N263="nulová",J263,0)</f>
        <v>0</v>
      </c>
      <c r="BJ263" s="18" t="s">
        <v>136</v>
      </c>
      <c r="BK263" s="155">
        <f>ROUND(I263*H263,3)</f>
        <v>0</v>
      </c>
      <c r="BL263" s="18" t="s">
        <v>153</v>
      </c>
      <c r="BM263" s="153" t="s">
        <v>458</v>
      </c>
    </row>
    <row r="264" spans="1:65" s="13" customFormat="1" ht="11.25">
      <c r="B264" s="156"/>
      <c r="D264" s="157" t="s">
        <v>138</v>
      </c>
      <c r="E264" s="158" t="s">
        <v>1</v>
      </c>
      <c r="F264" s="159" t="s">
        <v>139</v>
      </c>
      <c r="H264" s="160">
        <v>25</v>
      </c>
      <c r="L264" s="156"/>
      <c r="M264" s="161"/>
      <c r="N264" s="162"/>
      <c r="O264" s="162"/>
      <c r="P264" s="162"/>
      <c r="Q264" s="162"/>
      <c r="R264" s="162"/>
      <c r="S264" s="162"/>
      <c r="T264" s="163"/>
      <c r="AT264" s="158" t="s">
        <v>138</v>
      </c>
      <c r="AU264" s="158" t="s">
        <v>136</v>
      </c>
      <c r="AV264" s="13" t="s">
        <v>136</v>
      </c>
      <c r="AW264" s="13" t="s">
        <v>28</v>
      </c>
      <c r="AX264" s="13" t="s">
        <v>82</v>
      </c>
      <c r="AY264" s="158" t="s">
        <v>128</v>
      </c>
    </row>
    <row r="265" spans="1:65" s="2" customFormat="1" ht="33" customHeight="1">
      <c r="A265" s="30"/>
      <c r="B265" s="142"/>
      <c r="C265" s="143" t="s">
        <v>459</v>
      </c>
      <c r="D265" s="143" t="s">
        <v>131</v>
      </c>
      <c r="E265" s="144" t="s">
        <v>460</v>
      </c>
      <c r="F265" s="145" t="s">
        <v>461</v>
      </c>
      <c r="G265" s="146" t="s">
        <v>134</v>
      </c>
      <c r="H265" s="147">
        <v>25</v>
      </c>
      <c r="I265" s="147"/>
      <c r="J265" s="147">
        <f>ROUND(I265*H265,3)</f>
        <v>0</v>
      </c>
      <c r="K265" s="148"/>
      <c r="L265" s="31"/>
      <c r="M265" s="149" t="s">
        <v>1</v>
      </c>
      <c r="N265" s="150" t="s">
        <v>40</v>
      </c>
      <c r="O265" s="151">
        <v>5.6000000000000001E-2</v>
      </c>
      <c r="P265" s="151">
        <f>O265*H265</f>
        <v>1.4000000000000001</v>
      </c>
      <c r="Q265" s="151">
        <v>0</v>
      </c>
      <c r="R265" s="151">
        <f>Q265*H265</f>
        <v>0</v>
      </c>
      <c r="S265" s="151">
        <v>3.2000000000000002E-3</v>
      </c>
      <c r="T265" s="152">
        <f>S265*H265</f>
        <v>0.08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53" t="s">
        <v>153</v>
      </c>
      <c r="AT265" s="153" t="s">
        <v>131</v>
      </c>
      <c r="AU265" s="153" t="s">
        <v>136</v>
      </c>
      <c r="AY265" s="18" t="s">
        <v>128</v>
      </c>
      <c r="BE265" s="154">
        <f>IF(N265="základná",J265,0)</f>
        <v>0</v>
      </c>
      <c r="BF265" s="154">
        <f>IF(N265="znížená",J265,0)</f>
        <v>0</v>
      </c>
      <c r="BG265" s="154">
        <f>IF(N265="zákl. prenesená",J265,0)</f>
        <v>0</v>
      </c>
      <c r="BH265" s="154">
        <f>IF(N265="zníž. prenesená",J265,0)</f>
        <v>0</v>
      </c>
      <c r="BI265" s="154">
        <f>IF(N265="nulová",J265,0)</f>
        <v>0</v>
      </c>
      <c r="BJ265" s="18" t="s">
        <v>136</v>
      </c>
      <c r="BK265" s="155">
        <f>ROUND(I265*H265,3)</f>
        <v>0</v>
      </c>
      <c r="BL265" s="18" t="s">
        <v>153</v>
      </c>
      <c r="BM265" s="153" t="s">
        <v>462</v>
      </c>
    </row>
    <row r="266" spans="1:65" s="2" customFormat="1" ht="21.75" customHeight="1">
      <c r="A266" s="30"/>
      <c r="B266" s="142"/>
      <c r="C266" s="143" t="s">
        <v>463</v>
      </c>
      <c r="D266" s="143" t="s">
        <v>131</v>
      </c>
      <c r="E266" s="144" t="s">
        <v>464</v>
      </c>
      <c r="F266" s="145" t="s">
        <v>465</v>
      </c>
      <c r="G266" s="146" t="s">
        <v>164</v>
      </c>
      <c r="H266" s="147">
        <v>282</v>
      </c>
      <c r="I266" s="147"/>
      <c r="J266" s="147">
        <f>ROUND(I266*H266,3)</f>
        <v>0</v>
      </c>
      <c r="K266" s="148"/>
      <c r="L266" s="31"/>
      <c r="M266" s="149" t="s">
        <v>1</v>
      </c>
      <c r="N266" s="150" t="s">
        <v>40</v>
      </c>
      <c r="O266" s="151">
        <v>9.572E-2</v>
      </c>
      <c r="P266" s="151">
        <f>O266*H266</f>
        <v>26.993040000000001</v>
      </c>
      <c r="Q266" s="151">
        <v>3.2000000000000003E-4</v>
      </c>
      <c r="R266" s="151">
        <f>Q266*H266</f>
        <v>9.0240000000000001E-2</v>
      </c>
      <c r="S266" s="151">
        <v>0</v>
      </c>
      <c r="T266" s="152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53" t="s">
        <v>153</v>
      </c>
      <c r="AT266" s="153" t="s">
        <v>131</v>
      </c>
      <c r="AU266" s="153" t="s">
        <v>136</v>
      </c>
      <c r="AY266" s="18" t="s">
        <v>128</v>
      </c>
      <c r="BE266" s="154">
        <f>IF(N266="základná",J266,0)</f>
        <v>0</v>
      </c>
      <c r="BF266" s="154">
        <f>IF(N266="znížená",J266,0)</f>
        <v>0</v>
      </c>
      <c r="BG266" s="154">
        <f>IF(N266="zákl. prenesená",J266,0)</f>
        <v>0</v>
      </c>
      <c r="BH266" s="154">
        <f>IF(N266="zníž. prenesená",J266,0)</f>
        <v>0</v>
      </c>
      <c r="BI266" s="154">
        <f>IF(N266="nulová",J266,0)</f>
        <v>0</v>
      </c>
      <c r="BJ266" s="18" t="s">
        <v>136</v>
      </c>
      <c r="BK266" s="155">
        <f>ROUND(I266*H266,3)</f>
        <v>0</v>
      </c>
      <c r="BL266" s="18" t="s">
        <v>153</v>
      </c>
      <c r="BM266" s="153" t="s">
        <v>466</v>
      </c>
    </row>
    <row r="267" spans="1:65" s="13" customFormat="1" ht="11.25">
      <c r="B267" s="156"/>
      <c r="D267" s="157" t="s">
        <v>138</v>
      </c>
      <c r="E267" s="158" t="s">
        <v>1</v>
      </c>
      <c r="F267" s="159" t="s">
        <v>467</v>
      </c>
      <c r="H267" s="160">
        <v>282</v>
      </c>
      <c r="L267" s="156"/>
      <c r="M267" s="161"/>
      <c r="N267" s="162"/>
      <c r="O267" s="162"/>
      <c r="P267" s="162"/>
      <c r="Q267" s="162"/>
      <c r="R267" s="162"/>
      <c r="S267" s="162"/>
      <c r="T267" s="163"/>
      <c r="AT267" s="158" t="s">
        <v>138</v>
      </c>
      <c r="AU267" s="158" t="s">
        <v>136</v>
      </c>
      <c r="AV267" s="13" t="s">
        <v>136</v>
      </c>
      <c r="AW267" s="13" t="s">
        <v>28</v>
      </c>
      <c r="AX267" s="13" t="s">
        <v>82</v>
      </c>
      <c r="AY267" s="158" t="s">
        <v>128</v>
      </c>
    </row>
    <row r="268" spans="1:65" s="2" customFormat="1" ht="21.75" customHeight="1">
      <c r="A268" s="30"/>
      <c r="B268" s="142"/>
      <c r="C268" s="143" t="s">
        <v>468</v>
      </c>
      <c r="D268" s="143" t="s">
        <v>131</v>
      </c>
      <c r="E268" s="144" t="s">
        <v>469</v>
      </c>
      <c r="F268" s="145" t="s">
        <v>470</v>
      </c>
      <c r="G268" s="146" t="s">
        <v>134</v>
      </c>
      <c r="H268" s="147">
        <v>94</v>
      </c>
      <c r="I268" s="147"/>
      <c r="J268" s="147">
        <f>ROUND(I268*H268,3)</f>
        <v>0</v>
      </c>
      <c r="K268" s="148"/>
      <c r="L268" s="31"/>
      <c r="M268" s="149" t="s">
        <v>1</v>
      </c>
      <c r="N268" s="150" t="s">
        <v>40</v>
      </c>
      <c r="O268" s="151">
        <v>0.61373</v>
      </c>
      <c r="P268" s="151">
        <f>O268*H268</f>
        <v>57.690620000000003</v>
      </c>
      <c r="Q268" s="151">
        <v>1.6000000000000001E-4</v>
      </c>
      <c r="R268" s="151">
        <f>Q268*H268</f>
        <v>1.5040000000000001E-2</v>
      </c>
      <c r="S268" s="151">
        <v>0</v>
      </c>
      <c r="T268" s="152">
        <f>S268*H268</f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53" t="s">
        <v>153</v>
      </c>
      <c r="AT268" s="153" t="s">
        <v>131</v>
      </c>
      <c r="AU268" s="153" t="s">
        <v>136</v>
      </c>
      <c r="AY268" s="18" t="s">
        <v>128</v>
      </c>
      <c r="BE268" s="154">
        <f>IF(N268="základná",J268,0)</f>
        <v>0</v>
      </c>
      <c r="BF268" s="154">
        <f>IF(N268="znížená",J268,0)</f>
        <v>0</v>
      </c>
      <c r="BG268" s="154">
        <f>IF(N268="zákl. prenesená",J268,0)</f>
        <v>0</v>
      </c>
      <c r="BH268" s="154">
        <f>IF(N268="zníž. prenesená",J268,0)</f>
        <v>0</v>
      </c>
      <c r="BI268" s="154">
        <f>IF(N268="nulová",J268,0)</f>
        <v>0</v>
      </c>
      <c r="BJ268" s="18" t="s">
        <v>136</v>
      </c>
      <c r="BK268" s="155">
        <f>ROUND(I268*H268,3)</f>
        <v>0</v>
      </c>
      <c r="BL268" s="18" t="s">
        <v>153</v>
      </c>
      <c r="BM268" s="153" t="s">
        <v>471</v>
      </c>
    </row>
    <row r="269" spans="1:65" s="13" customFormat="1" ht="11.25">
      <c r="B269" s="156"/>
      <c r="D269" s="157" t="s">
        <v>138</v>
      </c>
      <c r="E269" s="158" t="s">
        <v>1</v>
      </c>
      <c r="F269" s="159" t="s">
        <v>454</v>
      </c>
      <c r="H269" s="160">
        <v>94</v>
      </c>
      <c r="L269" s="156"/>
      <c r="M269" s="161"/>
      <c r="N269" s="162"/>
      <c r="O269" s="162"/>
      <c r="P269" s="162"/>
      <c r="Q269" s="162"/>
      <c r="R269" s="162"/>
      <c r="S269" s="162"/>
      <c r="T269" s="163"/>
      <c r="AT269" s="158" t="s">
        <v>138</v>
      </c>
      <c r="AU269" s="158" t="s">
        <v>136</v>
      </c>
      <c r="AV269" s="13" t="s">
        <v>136</v>
      </c>
      <c r="AW269" s="13" t="s">
        <v>28</v>
      </c>
      <c r="AX269" s="13" t="s">
        <v>82</v>
      </c>
      <c r="AY269" s="158" t="s">
        <v>128</v>
      </c>
    </row>
    <row r="270" spans="1:65" s="2" customFormat="1" ht="21.75" customHeight="1">
      <c r="A270" s="30"/>
      <c r="B270" s="142"/>
      <c r="C270" s="143" t="s">
        <v>472</v>
      </c>
      <c r="D270" s="143" t="s">
        <v>131</v>
      </c>
      <c r="E270" s="144" t="s">
        <v>473</v>
      </c>
      <c r="F270" s="145" t="s">
        <v>474</v>
      </c>
      <c r="G270" s="146" t="s">
        <v>134</v>
      </c>
      <c r="H270" s="147">
        <v>94</v>
      </c>
      <c r="I270" s="147"/>
      <c r="J270" s="147">
        <f>ROUND(I270*H270,3)</f>
        <v>0</v>
      </c>
      <c r="K270" s="148"/>
      <c r="L270" s="31"/>
      <c r="M270" s="149" t="s">
        <v>1</v>
      </c>
      <c r="N270" s="150" t="s">
        <v>40</v>
      </c>
      <c r="O270" s="151">
        <v>8.5999999999999993E-2</v>
      </c>
      <c r="P270" s="151">
        <f>O270*H270</f>
        <v>8.0839999999999996</v>
      </c>
      <c r="Q270" s="151">
        <v>0</v>
      </c>
      <c r="R270" s="151">
        <f>Q270*H270</f>
        <v>0</v>
      </c>
      <c r="S270" s="151">
        <v>2.3E-3</v>
      </c>
      <c r="T270" s="152">
        <f>S270*H270</f>
        <v>0.2162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53" t="s">
        <v>153</v>
      </c>
      <c r="AT270" s="153" t="s">
        <v>131</v>
      </c>
      <c r="AU270" s="153" t="s">
        <v>136</v>
      </c>
      <c r="AY270" s="18" t="s">
        <v>128</v>
      </c>
      <c r="BE270" s="154">
        <f>IF(N270="základná",J270,0)</f>
        <v>0</v>
      </c>
      <c r="BF270" s="154">
        <f>IF(N270="znížená",J270,0)</f>
        <v>0</v>
      </c>
      <c r="BG270" s="154">
        <f>IF(N270="zákl. prenesená",J270,0)</f>
        <v>0</v>
      </c>
      <c r="BH270" s="154">
        <f>IF(N270="zníž. prenesená",J270,0)</f>
        <v>0</v>
      </c>
      <c r="BI270" s="154">
        <f>IF(N270="nulová",J270,0)</f>
        <v>0</v>
      </c>
      <c r="BJ270" s="18" t="s">
        <v>136</v>
      </c>
      <c r="BK270" s="155">
        <f>ROUND(I270*H270,3)</f>
        <v>0</v>
      </c>
      <c r="BL270" s="18" t="s">
        <v>153</v>
      </c>
      <c r="BM270" s="153" t="s">
        <v>475</v>
      </c>
    </row>
    <row r="271" spans="1:65" s="2" customFormat="1" ht="21.75" customHeight="1">
      <c r="A271" s="30"/>
      <c r="B271" s="142"/>
      <c r="C271" s="143" t="s">
        <v>476</v>
      </c>
      <c r="D271" s="143" t="s">
        <v>131</v>
      </c>
      <c r="E271" s="144" t="s">
        <v>477</v>
      </c>
      <c r="F271" s="145" t="s">
        <v>478</v>
      </c>
      <c r="G271" s="146" t="s">
        <v>343</v>
      </c>
      <c r="H271" s="147">
        <v>42.881</v>
      </c>
      <c r="I271" s="147"/>
      <c r="J271" s="147">
        <f>ROUND(I271*H271,3)</f>
        <v>0</v>
      </c>
      <c r="K271" s="148"/>
      <c r="L271" s="31"/>
      <c r="M271" s="149" t="s">
        <v>1</v>
      </c>
      <c r="N271" s="150" t="s">
        <v>40</v>
      </c>
      <c r="O271" s="151">
        <v>0</v>
      </c>
      <c r="P271" s="151">
        <f>O271*H271</f>
        <v>0</v>
      </c>
      <c r="Q271" s="151">
        <v>0</v>
      </c>
      <c r="R271" s="151">
        <f>Q271*H271</f>
        <v>0</v>
      </c>
      <c r="S271" s="151">
        <v>0</v>
      </c>
      <c r="T271" s="152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53" t="s">
        <v>153</v>
      </c>
      <c r="AT271" s="153" t="s">
        <v>131</v>
      </c>
      <c r="AU271" s="153" t="s">
        <v>136</v>
      </c>
      <c r="AY271" s="18" t="s">
        <v>128</v>
      </c>
      <c r="BE271" s="154">
        <f>IF(N271="základná",J271,0)</f>
        <v>0</v>
      </c>
      <c r="BF271" s="154">
        <f>IF(N271="znížená",J271,0)</f>
        <v>0</v>
      </c>
      <c r="BG271" s="154">
        <f>IF(N271="zákl. prenesená",J271,0)</f>
        <v>0</v>
      </c>
      <c r="BH271" s="154">
        <f>IF(N271="zníž. prenesená",J271,0)</f>
        <v>0</v>
      </c>
      <c r="BI271" s="154">
        <f>IF(N271="nulová",J271,0)</f>
        <v>0</v>
      </c>
      <c r="BJ271" s="18" t="s">
        <v>136</v>
      </c>
      <c r="BK271" s="155">
        <f>ROUND(I271*H271,3)</f>
        <v>0</v>
      </c>
      <c r="BL271" s="18" t="s">
        <v>153</v>
      </c>
      <c r="BM271" s="153" t="s">
        <v>479</v>
      </c>
    </row>
    <row r="272" spans="1:65" s="12" customFormat="1" ht="25.9" customHeight="1">
      <c r="B272" s="130"/>
      <c r="D272" s="131" t="s">
        <v>73</v>
      </c>
      <c r="E272" s="132" t="s">
        <v>480</v>
      </c>
      <c r="F272" s="132" t="s">
        <v>481</v>
      </c>
      <c r="J272" s="133">
        <f>BK272</f>
        <v>0</v>
      </c>
      <c r="L272" s="130"/>
      <c r="M272" s="134"/>
      <c r="N272" s="135"/>
      <c r="O272" s="135"/>
      <c r="P272" s="136">
        <f>P273</f>
        <v>0</v>
      </c>
      <c r="Q272" s="135"/>
      <c r="R272" s="136">
        <f>R273</f>
        <v>0</v>
      </c>
      <c r="S272" s="135"/>
      <c r="T272" s="137">
        <f>T273</f>
        <v>0</v>
      </c>
      <c r="AR272" s="131" t="s">
        <v>161</v>
      </c>
      <c r="AT272" s="138" t="s">
        <v>73</v>
      </c>
      <c r="AU272" s="138" t="s">
        <v>74</v>
      </c>
      <c r="AY272" s="131" t="s">
        <v>128</v>
      </c>
      <c r="BK272" s="139">
        <f>BK273</f>
        <v>0</v>
      </c>
    </row>
    <row r="273" spans="1:65" s="12" customFormat="1" ht="22.9" customHeight="1">
      <c r="B273" s="130"/>
      <c r="D273" s="131" t="s">
        <v>73</v>
      </c>
      <c r="E273" s="140" t="s">
        <v>482</v>
      </c>
      <c r="F273" s="140" t="s">
        <v>483</v>
      </c>
      <c r="J273" s="141">
        <f>BK273</f>
        <v>0</v>
      </c>
      <c r="L273" s="130"/>
      <c r="M273" s="134"/>
      <c r="N273" s="135"/>
      <c r="O273" s="135"/>
      <c r="P273" s="136">
        <f>SUM(P274:P275)</f>
        <v>0</v>
      </c>
      <c r="Q273" s="135"/>
      <c r="R273" s="136">
        <f>SUM(R274:R275)</f>
        <v>0</v>
      </c>
      <c r="S273" s="135"/>
      <c r="T273" s="137">
        <f>SUM(T274:T275)</f>
        <v>0</v>
      </c>
      <c r="AR273" s="131" t="s">
        <v>161</v>
      </c>
      <c r="AT273" s="138" t="s">
        <v>73</v>
      </c>
      <c r="AU273" s="138" t="s">
        <v>82</v>
      </c>
      <c r="AY273" s="131" t="s">
        <v>128</v>
      </c>
      <c r="BK273" s="139">
        <f>SUM(BK274:BK275)</f>
        <v>0</v>
      </c>
    </row>
    <row r="274" spans="1:65" s="2" customFormat="1" ht="16.5" customHeight="1">
      <c r="A274" s="30"/>
      <c r="B274" s="142"/>
      <c r="C274" s="143" t="s">
        <v>484</v>
      </c>
      <c r="D274" s="143" t="s">
        <v>131</v>
      </c>
      <c r="E274" s="144" t="s">
        <v>485</v>
      </c>
      <c r="F274" s="145" t="s">
        <v>486</v>
      </c>
      <c r="G274" s="146" t="s">
        <v>487</v>
      </c>
      <c r="H274" s="147"/>
      <c r="I274" s="147"/>
      <c r="J274" s="147">
        <f>ROUND(I274*H274,3)</f>
        <v>0</v>
      </c>
      <c r="K274" s="148"/>
      <c r="L274" s="31"/>
      <c r="M274" s="149" t="s">
        <v>1</v>
      </c>
      <c r="N274" s="150" t="s">
        <v>40</v>
      </c>
      <c r="O274" s="151">
        <v>0</v>
      </c>
      <c r="P274" s="151">
        <f>O274*H274</f>
        <v>0</v>
      </c>
      <c r="Q274" s="151">
        <v>0</v>
      </c>
      <c r="R274" s="151">
        <f>Q274*H274</f>
        <v>0</v>
      </c>
      <c r="S274" s="151">
        <v>0</v>
      </c>
      <c r="T274" s="152">
        <f>S274*H274</f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53" t="s">
        <v>488</v>
      </c>
      <c r="AT274" s="153" t="s">
        <v>131</v>
      </c>
      <c r="AU274" s="153" t="s">
        <v>136</v>
      </c>
      <c r="AY274" s="18" t="s">
        <v>128</v>
      </c>
      <c r="BE274" s="154">
        <f>IF(N274="základná",J274,0)</f>
        <v>0</v>
      </c>
      <c r="BF274" s="154">
        <f>IF(N274="znížená",J274,0)</f>
        <v>0</v>
      </c>
      <c r="BG274" s="154">
        <f>IF(N274="zákl. prenesená",J274,0)</f>
        <v>0</v>
      </c>
      <c r="BH274" s="154">
        <f>IF(N274="zníž. prenesená",J274,0)</f>
        <v>0</v>
      </c>
      <c r="BI274" s="154">
        <f>IF(N274="nulová",J274,0)</f>
        <v>0</v>
      </c>
      <c r="BJ274" s="18" t="s">
        <v>136</v>
      </c>
      <c r="BK274" s="155">
        <f>ROUND(I274*H274,3)</f>
        <v>0</v>
      </c>
      <c r="BL274" s="18" t="s">
        <v>488</v>
      </c>
      <c r="BM274" s="153" t="s">
        <v>489</v>
      </c>
    </row>
    <row r="275" spans="1:65" s="13" customFormat="1" ht="11.25">
      <c r="B275" s="156"/>
      <c r="D275" s="157" t="s">
        <v>138</v>
      </c>
      <c r="E275" s="158" t="s">
        <v>1</v>
      </c>
      <c r="F275" s="159" t="s">
        <v>698</v>
      </c>
      <c r="H275" s="160"/>
      <c r="L275" s="156"/>
      <c r="M275" s="193"/>
      <c r="N275" s="194"/>
      <c r="O275" s="194"/>
      <c r="P275" s="194"/>
      <c r="Q275" s="194"/>
      <c r="R275" s="194"/>
      <c r="S275" s="194"/>
      <c r="T275" s="195"/>
      <c r="AT275" s="158" t="s">
        <v>138</v>
      </c>
      <c r="AU275" s="158" t="s">
        <v>136</v>
      </c>
      <c r="AV275" s="13" t="s">
        <v>136</v>
      </c>
      <c r="AW275" s="13" t="s">
        <v>28</v>
      </c>
      <c r="AX275" s="13" t="s">
        <v>82</v>
      </c>
      <c r="AY275" s="158" t="s">
        <v>128</v>
      </c>
    </row>
    <row r="276" spans="1:65" s="2" customFormat="1" ht="6.95" customHeight="1">
      <c r="A276" s="30"/>
      <c r="B276" s="45"/>
      <c r="C276" s="46"/>
      <c r="D276" s="46"/>
      <c r="E276" s="46"/>
      <c r="F276" s="46"/>
      <c r="G276" s="46"/>
      <c r="H276" s="46"/>
      <c r="I276" s="46"/>
      <c r="J276" s="46"/>
      <c r="K276" s="46"/>
      <c r="L276" s="31"/>
      <c r="M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</row>
  </sheetData>
  <autoFilter ref="C128:K275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17"/>
  <sheetViews>
    <sheetView showGridLines="0" workbookViewId="0">
      <selection activeCell="V137" sqref="V137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1"/>
    </row>
    <row r="2" spans="1:46" s="1" customFormat="1" ht="36.950000000000003" customHeight="1">
      <c r="L2" s="233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8" t="s">
        <v>86</v>
      </c>
    </row>
    <row r="3" spans="1:46" s="1" customFormat="1" ht="6.95" hidden="1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4.95" hidden="1" customHeight="1">
      <c r="B4" s="21"/>
      <c r="D4" s="22" t="s">
        <v>93</v>
      </c>
      <c r="L4" s="21"/>
      <c r="M4" s="92" t="s">
        <v>9</v>
      </c>
      <c r="AT4" s="18" t="s">
        <v>3</v>
      </c>
    </row>
    <row r="5" spans="1:46" s="1" customFormat="1" ht="6.95" hidden="1" customHeight="1">
      <c r="B5" s="21"/>
      <c r="L5" s="21"/>
    </row>
    <row r="6" spans="1:46" s="1" customFormat="1" ht="12" hidden="1" customHeight="1">
      <c r="B6" s="21"/>
      <c r="D6" s="27" t="s">
        <v>12</v>
      </c>
      <c r="L6" s="21"/>
    </row>
    <row r="7" spans="1:46" s="1" customFormat="1" ht="16.5" hidden="1" customHeight="1">
      <c r="B7" s="21"/>
      <c r="E7" s="234" t="str">
        <f>'Rekapitulácia stavby'!K6</f>
        <v>Oprava strešného plášťa bytového domu na ul. Jesenná č.13, Poprad</v>
      </c>
      <c r="F7" s="235"/>
      <c r="G7" s="235"/>
      <c r="H7" s="235"/>
      <c r="L7" s="21"/>
    </row>
    <row r="8" spans="1:46" s="2" customFormat="1" ht="12" hidden="1" customHeight="1">
      <c r="A8" s="30"/>
      <c r="B8" s="31"/>
      <c r="C8" s="30"/>
      <c r="D8" s="27" t="s">
        <v>94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200" t="s">
        <v>490</v>
      </c>
      <c r="F9" s="236"/>
      <c r="G9" s="236"/>
      <c r="H9" s="236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7" t="s">
        <v>14</v>
      </c>
      <c r="E11" s="30"/>
      <c r="F11" s="25" t="s">
        <v>1</v>
      </c>
      <c r="G11" s="30"/>
      <c r="H11" s="30"/>
      <c r="I11" s="27" t="s">
        <v>15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7" t="s">
        <v>16</v>
      </c>
      <c r="E12" s="30"/>
      <c r="F12" s="25" t="s">
        <v>17</v>
      </c>
      <c r="G12" s="30"/>
      <c r="H12" s="30"/>
      <c r="I12" s="27" t="s">
        <v>18</v>
      </c>
      <c r="J12" s="53" t="str">
        <f>'Rekapitulácia stavby'!AN8</f>
        <v>18. 6. 2021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7" t="s">
        <v>20</v>
      </c>
      <c r="E14" s="30"/>
      <c r="F14" s="30"/>
      <c r="G14" s="30"/>
      <c r="H14" s="30"/>
      <c r="I14" s="27" t="s">
        <v>21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5" t="s">
        <v>22</v>
      </c>
      <c r="F15" s="30"/>
      <c r="G15" s="30"/>
      <c r="H15" s="30"/>
      <c r="I15" s="27" t="s">
        <v>23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7" t="s">
        <v>24</v>
      </c>
      <c r="E17" s="30"/>
      <c r="F17" s="30"/>
      <c r="G17" s="30"/>
      <c r="H17" s="30"/>
      <c r="I17" s="27" t="s">
        <v>21</v>
      </c>
      <c r="J17" s="25" t="str">
        <f>'Rekapitulácia stavby'!AN13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19" t="str">
        <f>'Rekapitulácia stavby'!E14</f>
        <v xml:space="preserve"> </v>
      </c>
      <c r="F18" s="219"/>
      <c r="G18" s="219"/>
      <c r="H18" s="219"/>
      <c r="I18" s="27" t="s">
        <v>23</v>
      </c>
      <c r="J18" s="25" t="str">
        <f>'Rekapitulácia stavby'!AN14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7" t="s">
        <v>26</v>
      </c>
      <c r="E20" s="30"/>
      <c r="F20" s="30"/>
      <c r="G20" s="30"/>
      <c r="H20" s="30"/>
      <c r="I20" s="27" t="s">
        <v>21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5" t="s">
        <v>27</v>
      </c>
      <c r="F21" s="30"/>
      <c r="G21" s="30"/>
      <c r="H21" s="30"/>
      <c r="I21" s="27" t="s">
        <v>23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7" t="s">
        <v>30</v>
      </c>
      <c r="E23" s="30"/>
      <c r="F23" s="30"/>
      <c r="G23" s="30"/>
      <c r="H23" s="30"/>
      <c r="I23" s="27" t="s">
        <v>21</v>
      </c>
      <c r="J23" s="25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5" t="s">
        <v>31</v>
      </c>
      <c r="F24" s="30"/>
      <c r="G24" s="30"/>
      <c r="H24" s="30"/>
      <c r="I24" s="27" t="s">
        <v>23</v>
      </c>
      <c r="J24" s="25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7" t="s">
        <v>32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3"/>
      <c r="B27" s="94"/>
      <c r="C27" s="93"/>
      <c r="D27" s="93"/>
      <c r="E27" s="222" t="s">
        <v>1</v>
      </c>
      <c r="F27" s="222"/>
      <c r="G27" s="222"/>
      <c r="H27" s="222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6" t="s">
        <v>34</v>
      </c>
      <c r="E30" s="30"/>
      <c r="F30" s="30"/>
      <c r="G30" s="30"/>
      <c r="H30" s="30"/>
      <c r="I30" s="30"/>
      <c r="J30" s="69">
        <f>ROUND(J125,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7" t="s">
        <v>38</v>
      </c>
      <c r="E33" s="27" t="s">
        <v>39</v>
      </c>
      <c r="F33" s="98">
        <f>ROUND((SUM(BE125:BE216)),  2)</f>
        <v>0</v>
      </c>
      <c r="G33" s="30"/>
      <c r="H33" s="30"/>
      <c r="I33" s="99">
        <v>0.2</v>
      </c>
      <c r="J33" s="98">
        <f>ROUND(((SUM(BE125:BE216))*I33),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7" t="s">
        <v>40</v>
      </c>
      <c r="F34" s="98">
        <f>ROUND((SUM(BF125:BF216)),  2)</f>
        <v>0</v>
      </c>
      <c r="G34" s="30"/>
      <c r="H34" s="30"/>
      <c r="I34" s="99">
        <v>0.2</v>
      </c>
      <c r="J34" s="98">
        <f>ROUND(((SUM(BF125:BF216))*I34),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41</v>
      </c>
      <c r="F35" s="98">
        <f>ROUND((SUM(BG125:BG216)),  2)</f>
        <v>0</v>
      </c>
      <c r="G35" s="30"/>
      <c r="H35" s="30"/>
      <c r="I35" s="99">
        <v>0.2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42</v>
      </c>
      <c r="F36" s="98">
        <f>ROUND((SUM(BH125:BH216)),  2)</f>
        <v>0</v>
      </c>
      <c r="G36" s="30"/>
      <c r="H36" s="30"/>
      <c r="I36" s="99">
        <v>0.2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43</v>
      </c>
      <c r="F37" s="98">
        <f>ROUND((SUM(BI125:BI216)),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100"/>
      <c r="D39" s="101" t="s">
        <v>44</v>
      </c>
      <c r="E39" s="58"/>
      <c r="F39" s="58"/>
      <c r="G39" s="102" t="s">
        <v>45</v>
      </c>
      <c r="H39" s="103" t="s">
        <v>46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21"/>
      <c r="L41" s="21"/>
    </row>
    <row r="42" spans="1:31" s="1" customFormat="1" ht="14.45" hidden="1" customHeight="1">
      <c r="B42" s="21"/>
      <c r="L42" s="21"/>
    </row>
    <row r="43" spans="1:31" s="1" customFormat="1" ht="14.45" hidden="1" customHeight="1">
      <c r="B43" s="21"/>
      <c r="L43" s="21"/>
    </row>
    <row r="44" spans="1:31" s="1" customFormat="1" ht="14.45" hidden="1" customHeight="1">
      <c r="B44" s="21"/>
      <c r="L44" s="21"/>
    </row>
    <row r="45" spans="1:31" s="1" customFormat="1" ht="14.45" hidden="1" customHeight="1">
      <c r="B45" s="21"/>
      <c r="L45" s="21"/>
    </row>
    <row r="46" spans="1:31" s="1" customFormat="1" ht="14.45" hidden="1" customHeight="1">
      <c r="B46" s="21"/>
      <c r="L46" s="21"/>
    </row>
    <row r="47" spans="1:31" s="1" customFormat="1" ht="14.45" hidden="1" customHeight="1">
      <c r="B47" s="21"/>
      <c r="L47" s="21"/>
    </row>
    <row r="48" spans="1:31" s="1" customFormat="1" ht="14.45" hidden="1" customHeight="1">
      <c r="B48" s="21"/>
      <c r="L48" s="21"/>
    </row>
    <row r="49" spans="1:31" s="1" customFormat="1" ht="14.45" hidden="1" customHeight="1">
      <c r="B49" s="21"/>
      <c r="L49" s="21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0"/>
      <c r="B61" s="31"/>
      <c r="C61" s="30"/>
      <c r="D61" s="43" t="s">
        <v>49</v>
      </c>
      <c r="E61" s="33"/>
      <c r="F61" s="106" t="s">
        <v>50</v>
      </c>
      <c r="G61" s="43" t="s">
        <v>49</v>
      </c>
      <c r="H61" s="33"/>
      <c r="I61" s="33"/>
      <c r="J61" s="107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0"/>
      <c r="B76" s="31"/>
      <c r="C76" s="30"/>
      <c r="D76" s="43" t="s">
        <v>49</v>
      </c>
      <c r="E76" s="33"/>
      <c r="F76" s="106" t="s">
        <v>50</v>
      </c>
      <c r="G76" s="43" t="s">
        <v>49</v>
      </c>
      <c r="H76" s="33"/>
      <c r="I76" s="33"/>
      <c r="J76" s="107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22" t="s">
        <v>96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7" t="s">
        <v>12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34" t="str">
        <f>E7</f>
        <v>Oprava strešného plášťa bytového domu na ul. Jesenná č.13, Poprad</v>
      </c>
      <c r="F85" s="235"/>
      <c r="G85" s="235"/>
      <c r="H85" s="235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7" t="s">
        <v>94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200" t="str">
        <f>E9</f>
        <v>02 - Zateplenie fasády strojovne</v>
      </c>
      <c r="F87" s="236"/>
      <c r="G87" s="236"/>
      <c r="H87" s="236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7" t="s">
        <v>16</v>
      </c>
      <c r="D89" s="30"/>
      <c r="E89" s="30"/>
      <c r="F89" s="25" t="str">
        <f>F12</f>
        <v>Jesenná č.13, Poprad</v>
      </c>
      <c r="G89" s="30"/>
      <c r="H89" s="30"/>
      <c r="I89" s="27" t="s">
        <v>18</v>
      </c>
      <c r="J89" s="53" t="str">
        <f>IF(J12="","",J12)</f>
        <v>18. 6. 2021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7" t="s">
        <v>20</v>
      </c>
      <c r="D91" s="30"/>
      <c r="E91" s="30"/>
      <c r="F91" s="25" t="str">
        <f>E15</f>
        <v>Vlastníci BaNP BD v zast. SVB DIAĽAVA POPRAD</v>
      </c>
      <c r="G91" s="30"/>
      <c r="H91" s="30"/>
      <c r="I91" s="27" t="s">
        <v>26</v>
      </c>
      <c r="J91" s="28" t="str">
        <f>E21</f>
        <v>IZOLAprojekt,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7" t="s">
        <v>24</v>
      </c>
      <c r="D92" s="30"/>
      <c r="E92" s="30"/>
      <c r="F92" s="25" t="str">
        <f>IF(E18="","",E18)</f>
        <v xml:space="preserve"> </v>
      </c>
      <c r="G92" s="30"/>
      <c r="H92" s="30"/>
      <c r="I92" s="27" t="s">
        <v>30</v>
      </c>
      <c r="J92" s="28" t="str">
        <f>E24</f>
        <v>Ing. Tomáš Brečka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8" t="s">
        <v>97</v>
      </c>
      <c r="D94" s="100"/>
      <c r="E94" s="100"/>
      <c r="F94" s="100"/>
      <c r="G94" s="100"/>
      <c r="H94" s="100"/>
      <c r="I94" s="100"/>
      <c r="J94" s="109" t="s">
        <v>98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10" t="s">
        <v>99</v>
      </c>
      <c r="D96" s="30"/>
      <c r="E96" s="30"/>
      <c r="F96" s="30"/>
      <c r="G96" s="30"/>
      <c r="H96" s="30"/>
      <c r="I96" s="30"/>
      <c r="J96" s="69">
        <f>J125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100</v>
      </c>
    </row>
    <row r="97" spans="1:31" s="9" customFormat="1" ht="24.95" hidden="1" customHeight="1">
      <c r="B97" s="111"/>
      <c r="D97" s="112" t="s">
        <v>101</v>
      </c>
      <c r="E97" s="113"/>
      <c r="F97" s="113"/>
      <c r="G97" s="113"/>
      <c r="H97" s="113"/>
      <c r="I97" s="113"/>
      <c r="J97" s="114">
        <f>J126</f>
        <v>0</v>
      </c>
      <c r="L97" s="111"/>
    </row>
    <row r="98" spans="1:31" s="10" customFormat="1" ht="19.899999999999999" hidden="1" customHeight="1">
      <c r="B98" s="115"/>
      <c r="D98" s="116" t="s">
        <v>102</v>
      </c>
      <c r="E98" s="117"/>
      <c r="F98" s="117"/>
      <c r="G98" s="117"/>
      <c r="H98" s="117"/>
      <c r="I98" s="117"/>
      <c r="J98" s="118">
        <f>J127</f>
        <v>0</v>
      </c>
      <c r="L98" s="115"/>
    </row>
    <row r="99" spans="1:31" s="10" customFormat="1" ht="19.899999999999999" hidden="1" customHeight="1">
      <c r="B99" s="115"/>
      <c r="D99" s="116" t="s">
        <v>104</v>
      </c>
      <c r="E99" s="117"/>
      <c r="F99" s="117"/>
      <c r="G99" s="117"/>
      <c r="H99" s="117"/>
      <c r="I99" s="117"/>
      <c r="J99" s="118">
        <f>J153</f>
        <v>0</v>
      </c>
      <c r="L99" s="115"/>
    </row>
    <row r="100" spans="1:31" s="10" customFormat="1" ht="19.899999999999999" hidden="1" customHeight="1">
      <c r="B100" s="115"/>
      <c r="D100" s="116" t="s">
        <v>105</v>
      </c>
      <c r="E100" s="117"/>
      <c r="F100" s="117"/>
      <c r="G100" s="117"/>
      <c r="H100" s="117"/>
      <c r="I100" s="117"/>
      <c r="J100" s="118">
        <f>J191</f>
        <v>0</v>
      </c>
      <c r="L100" s="115"/>
    </row>
    <row r="101" spans="1:31" s="9" customFormat="1" ht="24.95" hidden="1" customHeight="1">
      <c r="B101" s="111"/>
      <c r="D101" s="112" t="s">
        <v>106</v>
      </c>
      <c r="E101" s="113"/>
      <c r="F101" s="113"/>
      <c r="G101" s="113"/>
      <c r="H101" s="113"/>
      <c r="I101" s="113"/>
      <c r="J101" s="114">
        <f>J193</f>
        <v>0</v>
      </c>
      <c r="L101" s="111"/>
    </row>
    <row r="102" spans="1:31" s="10" customFormat="1" ht="19.899999999999999" hidden="1" customHeight="1">
      <c r="B102" s="115"/>
      <c r="D102" s="116" t="s">
        <v>108</v>
      </c>
      <c r="E102" s="117"/>
      <c r="F102" s="117"/>
      <c r="G102" s="117"/>
      <c r="H102" s="117"/>
      <c r="I102" s="117"/>
      <c r="J102" s="118">
        <f>J194</f>
        <v>0</v>
      </c>
      <c r="L102" s="115"/>
    </row>
    <row r="103" spans="1:31" s="10" customFormat="1" ht="19.899999999999999" hidden="1" customHeight="1">
      <c r="B103" s="115"/>
      <c r="D103" s="116" t="s">
        <v>111</v>
      </c>
      <c r="E103" s="117"/>
      <c r="F103" s="117"/>
      <c r="G103" s="117"/>
      <c r="H103" s="117"/>
      <c r="I103" s="117"/>
      <c r="J103" s="118">
        <f>J200</f>
        <v>0</v>
      </c>
      <c r="L103" s="115"/>
    </row>
    <row r="104" spans="1:31" s="10" customFormat="1" ht="19.899999999999999" hidden="1" customHeight="1">
      <c r="B104" s="115"/>
      <c r="D104" s="116" t="s">
        <v>491</v>
      </c>
      <c r="E104" s="117"/>
      <c r="F104" s="117"/>
      <c r="G104" s="117"/>
      <c r="H104" s="117"/>
      <c r="I104" s="117"/>
      <c r="J104" s="118">
        <f>J204</f>
        <v>0</v>
      </c>
      <c r="L104" s="115"/>
    </row>
    <row r="105" spans="1:31" s="10" customFormat="1" ht="19.899999999999999" hidden="1" customHeight="1">
      <c r="B105" s="115"/>
      <c r="D105" s="116" t="s">
        <v>492</v>
      </c>
      <c r="E105" s="117"/>
      <c r="F105" s="117"/>
      <c r="G105" s="117"/>
      <c r="H105" s="117"/>
      <c r="I105" s="117"/>
      <c r="J105" s="118">
        <f>J209</f>
        <v>0</v>
      </c>
      <c r="L105" s="115"/>
    </row>
    <row r="106" spans="1:31" s="2" customFormat="1" ht="21.75" hidden="1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hidden="1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ht="11.25" hidden="1"/>
    <row r="109" spans="1:31" ht="11.25" hidden="1"/>
    <row r="110" spans="1:31" ht="11.25" hidden="1"/>
    <row r="111" spans="1:31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24.95" customHeight="1">
      <c r="A112" s="30"/>
      <c r="B112" s="31"/>
      <c r="C112" s="22" t="s">
        <v>114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7" t="s">
        <v>12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>
      <c r="A115" s="30"/>
      <c r="B115" s="31"/>
      <c r="C115" s="30"/>
      <c r="D115" s="30"/>
      <c r="E115" s="234" t="str">
        <f>E7</f>
        <v>Oprava strešného plášťa bytového domu na ul. Jesenná č.13, Poprad</v>
      </c>
      <c r="F115" s="235"/>
      <c r="G115" s="235"/>
      <c r="H115" s="235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7" t="s">
        <v>94</v>
      </c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6.5" customHeight="1">
      <c r="A117" s="30"/>
      <c r="B117" s="31"/>
      <c r="C117" s="30"/>
      <c r="D117" s="30"/>
      <c r="E117" s="200" t="str">
        <f>E9</f>
        <v>02 - Zateplenie fasády strojovne</v>
      </c>
      <c r="F117" s="236"/>
      <c r="G117" s="236"/>
      <c r="H117" s="236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2" customHeight="1">
      <c r="A119" s="30"/>
      <c r="B119" s="31"/>
      <c r="C119" s="27" t="s">
        <v>16</v>
      </c>
      <c r="D119" s="30"/>
      <c r="E119" s="30"/>
      <c r="F119" s="25" t="str">
        <f>F12</f>
        <v>Jesenná č.13, Poprad</v>
      </c>
      <c r="G119" s="30"/>
      <c r="H119" s="30"/>
      <c r="I119" s="27" t="s">
        <v>18</v>
      </c>
      <c r="J119" s="53" t="str">
        <f>IF(J12="","",J12)</f>
        <v>18. 6. 2021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5.2" customHeight="1">
      <c r="A121" s="30"/>
      <c r="B121" s="31"/>
      <c r="C121" s="27" t="s">
        <v>20</v>
      </c>
      <c r="D121" s="30"/>
      <c r="E121" s="30"/>
      <c r="F121" s="25" t="str">
        <f>E15</f>
        <v>Vlastníci BaNP BD v zast. SVB DIAĽAVA POPRAD</v>
      </c>
      <c r="G121" s="30"/>
      <c r="H121" s="30"/>
      <c r="I121" s="27" t="s">
        <v>26</v>
      </c>
      <c r="J121" s="28" t="str">
        <f>E21</f>
        <v>IZOLAprojekt, s.r.o.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2" customFormat="1" ht="15.2" customHeight="1">
      <c r="A122" s="30"/>
      <c r="B122" s="31"/>
      <c r="C122" s="27" t="s">
        <v>24</v>
      </c>
      <c r="D122" s="30"/>
      <c r="E122" s="30"/>
      <c r="F122" s="25" t="str">
        <f>IF(E18="","",E18)</f>
        <v xml:space="preserve"> </v>
      </c>
      <c r="G122" s="30"/>
      <c r="H122" s="30"/>
      <c r="I122" s="27" t="s">
        <v>30</v>
      </c>
      <c r="J122" s="28" t="str">
        <f>E24</f>
        <v>Ing. Tomáš Brečka</v>
      </c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2" customFormat="1" ht="10.3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5" s="11" customFormat="1" ht="29.25" customHeight="1">
      <c r="A124" s="119"/>
      <c r="B124" s="120"/>
      <c r="C124" s="121" t="s">
        <v>115</v>
      </c>
      <c r="D124" s="122" t="s">
        <v>59</v>
      </c>
      <c r="E124" s="122" t="s">
        <v>55</v>
      </c>
      <c r="F124" s="122" t="s">
        <v>56</v>
      </c>
      <c r="G124" s="122" t="s">
        <v>116</v>
      </c>
      <c r="H124" s="122" t="s">
        <v>117</v>
      </c>
      <c r="I124" s="122" t="s">
        <v>118</v>
      </c>
      <c r="J124" s="123" t="s">
        <v>98</v>
      </c>
      <c r="K124" s="124" t="s">
        <v>119</v>
      </c>
      <c r="L124" s="125"/>
      <c r="M124" s="60" t="s">
        <v>1</v>
      </c>
      <c r="N124" s="61" t="s">
        <v>38</v>
      </c>
      <c r="O124" s="61" t="s">
        <v>120</v>
      </c>
      <c r="P124" s="61" t="s">
        <v>121</v>
      </c>
      <c r="Q124" s="61" t="s">
        <v>122</v>
      </c>
      <c r="R124" s="61" t="s">
        <v>123</v>
      </c>
      <c r="S124" s="61" t="s">
        <v>124</v>
      </c>
      <c r="T124" s="62" t="s">
        <v>125</v>
      </c>
      <c r="U124" s="119"/>
      <c r="V124" s="119"/>
      <c r="W124" s="119"/>
      <c r="X124" s="119"/>
      <c r="Y124" s="119"/>
      <c r="Z124" s="119"/>
      <c r="AA124" s="119"/>
      <c r="AB124" s="119"/>
      <c r="AC124" s="119"/>
      <c r="AD124" s="119"/>
      <c r="AE124" s="119"/>
    </row>
    <row r="125" spans="1:65" s="2" customFormat="1" ht="22.9" customHeight="1">
      <c r="A125" s="30"/>
      <c r="B125" s="31"/>
      <c r="C125" s="67" t="s">
        <v>99</v>
      </c>
      <c r="D125" s="30"/>
      <c r="E125" s="30"/>
      <c r="F125" s="30"/>
      <c r="G125" s="30"/>
      <c r="H125" s="30"/>
      <c r="I125" s="30"/>
      <c r="J125" s="126">
        <f>BK125</f>
        <v>0</v>
      </c>
      <c r="K125" s="30"/>
      <c r="L125" s="31"/>
      <c r="M125" s="63"/>
      <c r="N125" s="54"/>
      <c r="O125" s="64"/>
      <c r="P125" s="127">
        <f>P126+P193</f>
        <v>184.70455857999997</v>
      </c>
      <c r="Q125" s="64"/>
      <c r="R125" s="127">
        <f>R126+R193</f>
        <v>2.4481493899999998</v>
      </c>
      <c r="S125" s="64"/>
      <c r="T125" s="128">
        <f>T126+T193</f>
        <v>2.8350000000000003E-3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8" t="s">
        <v>73</v>
      </c>
      <c r="AU125" s="18" t="s">
        <v>100</v>
      </c>
      <c r="BK125" s="129">
        <f>BK126+BK193</f>
        <v>0</v>
      </c>
    </row>
    <row r="126" spans="1:65" s="12" customFormat="1" ht="25.9" customHeight="1">
      <c r="B126" s="130"/>
      <c r="D126" s="131" t="s">
        <v>73</v>
      </c>
      <c r="E126" s="132" t="s">
        <v>126</v>
      </c>
      <c r="F126" s="132" t="s">
        <v>127</v>
      </c>
      <c r="J126" s="133">
        <f>BK126</f>
        <v>0</v>
      </c>
      <c r="L126" s="130"/>
      <c r="M126" s="134"/>
      <c r="N126" s="135"/>
      <c r="O126" s="135"/>
      <c r="P126" s="136">
        <f>P127+P153+P191</f>
        <v>167.88801967999996</v>
      </c>
      <c r="Q126" s="135"/>
      <c r="R126" s="136">
        <f>R127+R153+R191</f>
        <v>2.4274001599999999</v>
      </c>
      <c r="S126" s="135"/>
      <c r="T126" s="137">
        <f>T127+T153+T191</f>
        <v>0</v>
      </c>
      <c r="AR126" s="131" t="s">
        <v>82</v>
      </c>
      <c r="AT126" s="138" t="s">
        <v>73</v>
      </c>
      <c r="AU126" s="138" t="s">
        <v>74</v>
      </c>
      <c r="AY126" s="131" t="s">
        <v>128</v>
      </c>
      <c r="BK126" s="139">
        <f>BK127+BK153+BK191</f>
        <v>0</v>
      </c>
    </row>
    <row r="127" spans="1:65" s="12" customFormat="1" ht="22.9" customHeight="1">
      <c r="B127" s="130"/>
      <c r="D127" s="131" t="s">
        <v>73</v>
      </c>
      <c r="E127" s="140" t="s">
        <v>129</v>
      </c>
      <c r="F127" s="140" t="s">
        <v>130</v>
      </c>
      <c r="J127" s="141">
        <f>BK127</f>
        <v>0</v>
      </c>
      <c r="L127" s="130"/>
      <c r="M127" s="134"/>
      <c r="N127" s="135"/>
      <c r="O127" s="135"/>
      <c r="P127" s="136">
        <f>SUM(P128:P152)</f>
        <v>127.72571629999999</v>
      </c>
      <c r="Q127" s="135"/>
      <c r="R127" s="136">
        <f>SUM(R128:R152)</f>
        <v>2.3160648199999998</v>
      </c>
      <c r="S127" s="135"/>
      <c r="T127" s="137">
        <f>SUM(T128:T152)</f>
        <v>0</v>
      </c>
      <c r="AR127" s="131" t="s">
        <v>82</v>
      </c>
      <c r="AT127" s="138" t="s">
        <v>73</v>
      </c>
      <c r="AU127" s="138" t="s">
        <v>82</v>
      </c>
      <c r="AY127" s="131" t="s">
        <v>128</v>
      </c>
      <c r="BK127" s="139">
        <f>SUM(BK128:BK152)</f>
        <v>0</v>
      </c>
    </row>
    <row r="128" spans="1:65" s="2" customFormat="1" ht="21.75" customHeight="1">
      <c r="A128" s="30"/>
      <c r="B128" s="142"/>
      <c r="C128" s="143" t="s">
        <v>82</v>
      </c>
      <c r="D128" s="143" t="s">
        <v>131</v>
      </c>
      <c r="E128" s="144" t="s">
        <v>493</v>
      </c>
      <c r="F128" s="145" t="s">
        <v>494</v>
      </c>
      <c r="G128" s="146" t="s">
        <v>177</v>
      </c>
      <c r="H128" s="147">
        <v>12.175000000000001</v>
      </c>
      <c r="I128" s="147"/>
      <c r="J128" s="147">
        <f>ROUND(I128*H128,3)</f>
        <v>0</v>
      </c>
      <c r="K128" s="148"/>
      <c r="L128" s="31"/>
      <c r="M128" s="149" t="s">
        <v>1</v>
      </c>
      <c r="N128" s="150" t="s">
        <v>40</v>
      </c>
      <c r="O128" s="151">
        <v>9.8909999999999998E-2</v>
      </c>
      <c r="P128" s="151">
        <f>O128*H128</f>
        <v>1.20422925</v>
      </c>
      <c r="Q128" s="151">
        <v>3.82E-3</v>
      </c>
      <c r="R128" s="151">
        <f>Q128*H128</f>
        <v>4.6508500000000001E-2</v>
      </c>
      <c r="S128" s="151">
        <v>0</v>
      </c>
      <c r="T128" s="152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3" t="s">
        <v>135</v>
      </c>
      <c r="AT128" s="153" t="s">
        <v>131</v>
      </c>
      <c r="AU128" s="153" t="s">
        <v>136</v>
      </c>
      <c r="AY128" s="18" t="s">
        <v>128</v>
      </c>
      <c r="BE128" s="154">
        <f>IF(N128="základná",J128,0)</f>
        <v>0</v>
      </c>
      <c r="BF128" s="154">
        <f>IF(N128="znížená",J128,0)</f>
        <v>0</v>
      </c>
      <c r="BG128" s="154">
        <f>IF(N128="zákl. prenesená",J128,0)</f>
        <v>0</v>
      </c>
      <c r="BH128" s="154">
        <f>IF(N128="zníž. prenesená",J128,0)</f>
        <v>0</v>
      </c>
      <c r="BI128" s="154">
        <f>IF(N128="nulová",J128,0)</f>
        <v>0</v>
      </c>
      <c r="BJ128" s="18" t="s">
        <v>136</v>
      </c>
      <c r="BK128" s="155">
        <f>ROUND(I128*H128,3)</f>
        <v>0</v>
      </c>
      <c r="BL128" s="18" t="s">
        <v>135</v>
      </c>
      <c r="BM128" s="153" t="s">
        <v>495</v>
      </c>
    </row>
    <row r="129" spans="1:65" s="2" customFormat="1" ht="21.75" customHeight="1">
      <c r="A129" s="30"/>
      <c r="B129" s="142"/>
      <c r="C129" s="143" t="s">
        <v>136</v>
      </c>
      <c r="D129" s="143" t="s">
        <v>131</v>
      </c>
      <c r="E129" s="144" t="s">
        <v>496</v>
      </c>
      <c r="F129" s="145" t="s">
        <v>497</v>
      </c>
      <c r="G129" s="146" t="s">
        <v>177</v>
      </c>
      <c r="H129" s="147">
        <v>12.175000000000001</v>
      </c>
      <c r="I129" s="147"/>
      <c r="J129" s="147">
        <f>ROUND(I129*H129,3)</f>
        <v>0</v>
      </c>
      <c r="K129" s="148"/>
      <c r="L129" s="31"/>
      <c r="M129" s="149" t="s">
        <v>1</v>
      </c>
      <c r="N129" s="150" t="s">
        <v>40</v>
      </c>
      <c r="O129" s="151">
        <v>0.15207999999999999</v>
      </c>
      <c r="P129" s="151">
        <f>O129*H129</f>
        <v>1.8515740000000001</v>
      </c>
      <c r="Q129" s="151">
        <v>4.0000000000000002E-4</v>
      </c>
      <c r="R129" s="151">
        <f>Q129*H129</f>
        <v>4.8700000000000002E-3</v>
      </c>
      <c r="S129" s="151">
        <v>0</v>
      </c>
      <c r="T129" s="152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3" t="s">
        <v>135</v>
      </c>
      <c r="AT129" s="153" t="s">
        <v>131</v>
      </c>
      <c r="AU129" s="153" t="s">
        <v>136</v>
      </c>
      <c r="AY129" s="18" t="s">
        <v>128</v>
      </c>
      <c r="BE129" s="154">
        <f>IF(N129="základná",J129,0)</f>
        <v>0</v>
      </c>
      <c r="BF129" s="154">
        <f>IF(N129="znížená",J129,0)</f>
        <v>0</v>
      </c>
      <c r="BG129" s="154">
        <f>IF(N129="zákl. prenesená",J129,0)</f>
        <v>0</v>
      </c>
      <c r="BH129" s="154">
        <f>IF(N129="zníž. prenesená",J129,0)</f>
        <v>0</v>
      </c>
      <c r="BI129" s="154">
        <f>IF(N129="nulová",J129,0)</f>
        <v>0</v>
      </c>
      <c r="BJ129" s="18" t="s">
        <v>136</v>
      </c>
      <c r="BK129" s="155">
        <f>ROUND(I129*H129,3)</f>
        <v>0</v>
      </c>
      <c r="BL129" s="18" t="s">
        <v>135</v>
      </c>
      <c r="BM129" s="153" t="s">
        <v>498</v>
      </c>
    </row>
    <row r="130" spans="1:65" s="2" customFormat="1" ht="21.75" customHeight="1">
      <c r="A130" s="30"/>
      <c r="B130" s="142"/>
      <c r="C130" s="143" t="s">
        <v>147</v>
      </c>
      <c r="D130" s="143" t="s">
        <v>131</v>
      </c>
      <c r="E130" s="144" t="s">
        <v>499</v>
      </c>
      <c r="F130" s="145" t="s">
        <v>500</v>
      </c>
      <c r="G130" s="146" t="s">
        <v>177</v>
      </c>
      <c r="H130" s="147">
        <v>12.175000000000001</v>
      </c>
      <c r="I130" s="147"/>
      <c r="J130" s="147">
        <f>ROUND(I130*H130,3)</f>
        <v>0</v>
      </c>
      <c r="K130" s="148"/>
      <c r="L130" s="31"/>
      <c r="M130" s="149" t="s">
        <v>1</v>
      </c>
      <c r="N130" s="150" t="s">
        <v>40</v>
      </c>
      <c r="O130" s="151">
        <v>0.4486</v>
      </c>
      <c r="P130" s="151">
        <f>O130*H130</f>
        <v>5.4617050000000003</v>
      </c>
      <c r="Q130" s="151">
        <v>2.8999999999999998E-3</v>
      </c>
      <c r="R130" s="151">
        <f>Q130*H130</f>
        <v>3.5307499999999999E-2</v>
      </c>
      <c r="S130" s="151">
        <v>0</v>
      </c>
      <c r="T130" s="152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3" t="s">
        <v>135</v>
      </c>
      <c r="AT130" s="153" t="s">
        <v>131</v>
      </c>
      <c r="AU130" s="153" t="s">
        <v>136</v>
      </c>
      <c r="AY130" s="18" t="s">
        <v>128</v>
      </c>
      <c r="BE130" s="154">
        <f>IF(N130="základná",J130,0)</f>
        <v>0</v>
      </c>
      <c r="BF130" s="154">
        <f>IF(N130="znížená",J130,0)</f>
        <v>0</v>
      </c>
      <c r="BG130" s="154">
        <f>IF(N130="zákl. prenesená",J130,0)</f>
        <v>0</v>
      </c>
      <c r="BH130" s="154">
        <f>IF(N130="zníž. prenesená",J130,0)</f>
        <v>0</v>
      </c>
      <c r="BI130" s="154">
        <f>IF(N130="nulová",J130,0)</f>
        <v>0</v>
      </c>
      <c r="BJ130" s="18" t="s">
        <v>136</v>
      </c>
      <c r="BK130" s="155">
        <f>ROUND(I130*H130,3)</f>
        <v>0</v>
      </c>
      <c r="BL130" s="18" t="s">
        <v>135</v>
      </c>
      <c r="BM130" s="153" t="s">
        <v>501</v>
      </c>
    </row>
    <row r="131" spans="1:65" s="2" customFormat="1" ht="21.75" customHeight="1">
      <c r="A131" s="30"/>
      <c r="B131" s="142"/>
      <c r="C131" s="143" t="s">
        <v>135</v>
      </c>
      <c r="D131" s="143" t="s">
        <v>131</v>
      </c>
      <c r="E131" s="144" t="s">
        <v>502</v>
      </c>
      <c r="F131" s="145" t="s">
        <v>503</v>
      </c>
      <c r="G131" s="146" t="s">
        <v>177</v>
      </c>
      <c r="H131" s="147">
        <v>64.457999999999998</v>
      </c>
      <c r="I131" s="147"/>
      <c r="J131" s="147">
        <f>ROUND(I131*H131,3)</f>
        <v>0</v>
      </c>
      <c r="K131" s="148"/>
      <c r="L131" s="31"/>
      <c r="M131" s="149" t="s">
        <v>1</v>
      </c>
      <c r="N131" s="150" t="s">
        <v>40</v>
      </c>
      <c r="O131" s="151">
        <v>9.3359999999999999E-2</v>
      </c>
      <c r="P131" s="151">
        <f>O131*H131</f>
        <v>6.01779888</v>
      </c>
      <c r="Q131" s="151">
        <v>4.1799999999999997E-3</v>
      </c>
      <c r="R131" s="151">
        <f>Q131*H131</f>
        <v>0.26943444</v>
      </c>
      <c r="S131" s="151">
        <v>0</v>
      </c>
      <c r="T131" s="152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3" t="s">
        <v>135</v>
      </c>
      <c r="AT131" s="153" t="s">
        <v>131</v>
      </c>
      <c r="AU131" s="153" t="s">
        <v>136</v>
      </c>
      <c r="AY131" s="18" t="s">
        <v>128</v>
      </c>
      <c r="BE131" s="154">
        <f>IF(N131="základná",J131,0)</f>
        <v>0</v>
      </c>
      <c r="BF131" s="154">
        <f>IF(N131="znížená",J131,0)</f>
        <v>0</v>
      </c>
      <c r="BG131" s="154">
        <f>IF(N131="zákl. prenesená",J131,0)</f>
        <v>0</v>
      </c>
      <c r="BH131" s="154">
        <f>IF(N131="zníž. prenesená",J131,0)</f>
        <v>0</v>
      </c>
      <c r="BI131" s="154">
        <f>IF(N131="nulová",J131,0)</f>
        <v>0</v>
      </c>
      <c r="BJ131" s="18" t="s">
        <v>136</v>
      </c>
      <c r="BK131" s="155">
        <f>ROUND(I131*H131,3)</f>
        <v>0</v>
      </c>
      <c r="BL131" s="18" t="s">
        <v>135</v>
      </c>
      <c r="BM131" s="153" t="s">
        <v>504</v>
      </c>
    </row>
    <row r="132" spans="1:65" s="13" customFormat="1" ht="11.25">
      <c r="B132" s="156"/>
      <c r="D132" s="157" t="s">
        <v>138</v>
      </c>
      <c r="E132" s="158" t="s">
        <v>1</v>
      </c>
      <c r="F132" s="159" t="s">
        <v>505</v>
      </c>
      <c r="H132" s="160">
        <v>64.457999999999998</v>
      </c>
      <c r="L132" s="156"/>
      <c r="M132" s="161"/>
      <c r="N132" s="162"/>
      <c r="O132" s="162"/>
      <c r="P132" s="162"/>
      <c r="Q132" s="162"/>
      <c r="R132" s="162"/>
      <c r="S132" s="162"/>
      <c r="T132" s="163"/>
      <c r="AT132" s="158" t="s">
        <v>138</v>
      </c>
      <c r="AU132" s="158" t="s">
        <v>136</v>
      </c>
      <c r="AV132" s="13" t="s">
        <v>136</v>
      </c>
      <c r="AW132" s="13" t="s">
        <v>28</v>
      </c>
      <c r="AX132" s="13" t="s">
        <v>82</v>
      </c>
      <c r="AY132" s="158" t="s">
        <v>128</v>
      </c>
    </row>
    <row r="133" spans="1:65" s="2" customFormat="1" ht="21.75" customHeight="1">
      <c r="A133" s="30"/>
      <c r="B133" s="142"/>
      <c r="C133" s="143" t="s">
        <v>161</v>
      </c>
      <c r="D133" s="143" t="s">
        <v>131</v>
      </c>
      <c r="E133" s="144" t="s">
        <v>506</v>
      </c>
      <c r="F133" s="145" t="s">
        <v>507</v>
      </c>
      <c r="G133" s="146" t="s">
        <v>177</v>
      </c>
      <c r="H133" s="147">
        <v>64.457999999999998</v>
      </c>
      <c r="I133" s="147"/>
      <c r="J133" s="147">
        <f>ROUND(I133*H133,3)</f>
        <v>0</v>
      </c>
      <c r="K133" s="148"/>
      <c r="L133" s="31"/>
      <c r="M133" s="149" t="s">
        <v>1</v>
      </c>
      <c r="N133" s="150" t="s">
        <v>40</v>
      </c>
      <c r="O133" s="151">
        <v>0.35859999999999997</v>
      </c>
      <c r="P133" s="151">
        <f>O133*H133</f>
        <v>23.114638799999998</v>
      </c>
      <c r="Q133" s="151">
        <v>2.8999999999999998E-3</v>
      </c>
      <c r="R133" s="151">
        <f>Q133*H133</f>
        <v>0.18692819999999999</v>
      </c>
      <c r="S133" s="151">
        <v>0</v>
      </c>
      <c r="T133" s="152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3" t="s">
        <v>135</v>
      </c>
      <c r="AT133" s="153" t="s">
        <v>131</v>
      </c>
      <c r="AU133" s="153" t="s">
        <v>136</v>
      </c>
      <c r="AY133" s="18" t="s">
        <v>128</v>
      </c>
      <c r="BE133" s="154">
        <f>IF(N133="základná",J133,0)</f>
        <v>0</v>
      </c>
      <c r="BF133" s="154">
        <f>IF(N133="znížená",J133,0)</f>
        <v>0</v>
      </c>
      <c r="BG133" s="154">
        <f>IF(N133="zákl. prenesená",J133,0)</f>
        <v>0</v>
      </c>
      <c r="BH133" s="154">
        <f>IF(N133="zníž. prenesená",J133,0)</f>
        <v>0</v>
      </c>
      <c r="BI133" s="154">
        <f>IF(N133="nulová",J133,0)</f>
        <v>0</v>
      </c>
      <c r="BJ133" s="18" t="s">
        <v>136</v>
      </c>
      <c r="BK133" s="155">
        <f>ROUND(I133*H133,3)</f>
        <v>0</v>
      </c>
      <c r="BL133" s="18" t="s">
        <v>135</v>
      </c>
      <c r="BM133" s="153" t="s">
        <v>508</v>
      </c>
    </row>
    <row r="134" spans="1:65" s="2" customFormat="1" ht="21.75" customHeight="1">
      <c r="A134" s="30"/>
      <c r="B134" s="142"/>
      <c r="C134" s="143" t="s">
        <v>129</v>
      </c>
      <c r="D134" s="143" t="s">
        <v>131</v>
      </c>
      <c r="E134" s="144" t="s">
        <v>509</v>
      </c>
      <c r="F134" s="145" t="s">
        <v>510</v>
      </c>
      <c r="G134" s="146" t="s">
        <v>177</v>
      </c>
      <c r="H134" s="147">
        <v>64.457999999999998</v>
      </c>
      <c r="I134" s="147"/>
      <c r="J134" s="147">
        <f>ROUND(I134*H134,3)</f>
        <v>0</v>
      </c>
      <c r="K134" s="148"/>
      <c r="L134" s="31"/>
      <c r="M134" s="149" t="s">
        <v>1</v>
      </c>
      <c r="N134" s="150" t="s">
        <v>40</v>
      </c>
      <c r="O134" s="151">
        <v>9.2039999999999997E-2</v>
      </c>
      <c r="P134" s="151">
        <f>O134*H134</f>
        <v>5.9327143199999997</v>
      </c>
      <c r="Q134" s="151">
        <v>1.8000000000000001E-4</v>
      </c>
      <c r="R134" s="151">
        <f>Q134*H134</f>
        <v>1.160244E-2</v>
      </c>
      <c r="S134" s="151">
        <v>0</v>
      </c>
      <c r="T134" s="152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3" t="s">
        <v>135</v>
      </c>
      <c r="AT134" s="153" t="s">
        <v>131</v>
      </c>
      <c r="AU134" s="153" t="s">
        <v>136</v>
      </c>
      <c r="AY134" s="18" t="s">
        <v>128</v>
      </c>
      <c r="BE134" s="154">
        <f>IF(N134="základná",J134,0)</f>
        <v>0</v>
      </c>
      <c r="BF134" s="154">
        <f>IF(N134="znížená",J134,0)</f>
        <v>0</v>
      </c>
      <c r="BG134" s="154">
        <f>IF(N134="zákl. prenesená",J134,0)</f>
        <v>0</v>
      </c>
      <c r="BH134" s="154">
        <f>IF(N134="zníž. prenesená",J134,0)</f>
        <v>0</v>
      </c>
      <c r="BI134" s="154">
        <f>IF(N134="nulová",J134,0)</f>
        <v>0</v>
      </c>
      <c r="BJ134" s="18" t="s">
        <v>136</v>
      </c>
      <c r="BK134" s="155">
        <f>ROUND(I134*H134,3)</f>
        <v>0</v>
      </c>
      <c r="BL134" s="18" t="s">
        <v>135</v>
      </c>
      <c r="BM134" s="153" t="s">
        <v>511</v>
      </c>
    </row>
    <row r="135" spans="1:65" s="2" customFormat="1" ht="16.5" customHeight="1">
      <c r="A135" s="30"/>
      <c r="B135" s="142"/>
      <c r="C135" s="143" t="s">
        <v>169</v>
      </c>
      <c r="D135" s="143" t="s">
        <v>131</v>
      </c>
      <c r="E135" s="144" t="s">
        <v>132</v>
      </c>
      <c r="F135" s="145" t="s">
        <v>133</v>
      </c>
      <c r="G135" s="146" t="s">
        <v>134</v>
      </c>
      <c r="H135" s="147">
        <v>28.3</v>
      </c>
      <c r="I135" s="147"/>
      <c r="J135" s="147">
        <f>ROUND(I135*H135,3)</f>
        <v>0</v>
      </c>
      <c r="K135" s="148"/>
      <c r="L135" s="31"/>
      <c r="M135" s="149" t="s">
        <v>1</v>
      </c>
      <c r="N135" s="150" t="s">
        <v>40</v>
      </c>
      <c r="O135" s="151">
        <v>0.20799999999999999</v>
      </c>
      <c r="P135" s="151">
        <f>O135*H135</f>
        <v>5.8864000000000001</v>
      </c>
      <c r="Q135" s="151">
        <v>5.2999999999999998E-4</v>
      </c>
      <c r="R135" s="151">
        <f>Q135*H135</f>
        <v>1.4999E-2</v>
      </c>
      <c r="S135" s="151">
        <v>0</v>
      </c>
      <c r="T135" s="152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3" t="s">
        <v>135</v>
      </c>
      <c r="AT135" s="153" t="s">
        <v>131</v>
      </c>
      <c r="AU135" s="153" t="s">
        <v>136</v>
      </c>
      <c r="AY135" s="18" t="s">
        <v>128</v>
      </c>
      <c r="BE135" s="154">
        <f>IF(N135="základná",J135,0)</f>
        <v>0</v>
      </c>
      <c r="BF135" s="154">
        <f>IF(N135="znížená",J135,0)</f>
        <v>0</v>
      </c>
      <c r="BG135" s="154">
        <f>IF(N135="zákl. prenesená",J135,0)</f>
        <v>0</v>
      </c>
      <c r="BH135" s="154">
        <f>IF(N135="zníž. prenesená",J135,0)</f>
        <v>0</v>
      </c>
      <c r="BI135" s="154">
        <f>IF(N135="nulová",J135,0)</f>
        <v>0</v>
      </c>
      <c r="BJ135" s="18" t="s">
        <v>136</v>
      </c>
      <c r="BK135" s="155">
        <f>ROUND(I135*H135,3)</f>
        <v>0</v>
      </c>
      <c r="BL135" s="18" t="s">
        <v>135</v>
      </c>
      <c r="BM135" s="153" t="s">
        <v>512</v>
      </c>
    </row>
    <row r="136" spans="1:65" s="13" customFormat="1" ht="11.25">
      <c r="B136" s="156"/>
      <c r="D136" s="157" t="s">
        <v>138</v>
      </c>
      <c r="E136" s="158" t="s">
        <v>1</v>
      </c>
      <c r="F136" s="159" t="s">
        <v>513</v>
      </c>
      <c r="H136" s="160">
        <v>4.2</v>
      </c>
      <c r="L136" s="156"/>
      <c r="M136" s="161"/>
      <c r="N136" s="162"/>
      <c r="O136" s="162"/>
      <c r="P136" s="162"/>
      <c r="Q136" s="162"/>
      <c r="R136" s="162"/>
      <c r="S136" s="162"/>
      <c r="T136" s="163"/>
      <c r="AT136" s="158" t="s">
        <v>138</v>
      </c>
      <c r="AU136" s="158" t="s">
        <v>136</v>
      </c>
      <c r="AV136" s="13" t="s">
        <v>136</v>
      </c>
      <c r="AW136" s="13" t="s">
        <v>28</v>
      </c>
      <c r="AX136" s="13" t="s">
        <v>74</v>
      </c>
      <c r="AY136" s="158" t="s">
        <v>128</v>
      </c>
    </row>
    <row r="137" spans="1:65" s="13" customFormat="1" ht="11.25">
      <c r="B137" s="156"/>
      <c r="D137" s="157" t="s">
        <v>138</v>
      </c>
      <c r="E137" s="158" t="s">
        <v>1</v>
      </c>
      <c r="F137" s="159" t="s">
        <v>514</v>
      </c>
      <c r="H137" s="160">
        <v>24.1</v>
      </c>
      <c r="L137" s="156"/>
      <c r="M137" s="161"/>
      <c r="N137" s="162"/>
      <c r="O137" s="162"/>
      <c r="P137" s="162"/>
      <c r="Q137" s="162"/>
      <c r="R137" s="162"/>
      <c r="S137" s="162"/>
      <c r="T137" s="163"/>
      <c r="AT137" s="158" t="s">
        <v>138</v>
      </c>
      <c r="AU137" s="158" t="s">
        <v>136</v>
      </c>
      <c r="AV137" s="13" t="s">
        <v>136</v>
      </c>
      <c r="AW137" s="13" t="s">
        <v>28</v>
      </c>
      <c r="AX137" s="13" t="s">
        <v>74</v>
      </c>
      <c r="AY137" s="158" t="s">
        <v>128</v>
      </c>
    </row>
    <row r="138" spans="1:65" s="14" customFormat="1" ht="11.25">
      <c r="B138" s="164"/>
      <c r="D138" s="157" t="s">
        <v>138</v>
      </c>
      <c r="E138" s="165" t="s">
        <v>1</v>
      </c>
      <c r="F138" s="166" t="s">
        <v>141</v>
      </c>
      <c r="H138" s="167">
        <v>28.3</v>
      </c>
      <c r="L138" s="164"/>
      <c r="M138" s="168"/>
      <c r="N138" s="169"/>
      <c r="O138" s="169"/>
      <c r="P138" s="169"/>
      <c r="Q138" s="169"/>
      <c r="R138" s="169"/>
      <c r="S138" s="169"/>
      <c r="T138" s="170"/>
      <c r="AT138" s="165" t="s">
        <v>138</v>
      </c>
      <c r="AU138" s="165" t="s">
        <v>136</v>
      </c>
      <c r="AV138" s="14" t="s">
        <v>135</v>
      </c>
      <c r="AW138" s="14" t="s">
        <v>28</v>
      </c>
      <c r="AX138" s="14" t="s">
        <v>82</v>
      </c>
      <c r="AY138" s="165" t="s">
        <v>128</v>
      </c>
    </row>
    <row r="139" spans="1:65" s="2" customFormat="1" ht="33" customHeight="1">
      <c r="A139" s="30"/>
      <c r="B139" s="142"/>
      <c r="C139" s="143" t="s">
        <v>155</v>
      </c>
      <c r="D139" s="143" t="s">
        <v>131</v>
      </c>
      <c r="E139" s="144" t="s">
        <v>515</v>
      </c>
      <c r="F139" s="145" t="s">
        <v>516</v>
      </c>
      <c r="G139" s="146" t="s">
        <v>177</v>
      </c>
      <c r="H139" s="147">
        <v>76.632999999999996</v>
      </c>
      <c r="I139" s="147"/>
      <c r="J139" s="147">
        <f>ROUND(I139*H139,3)</f>
        <v>0</v>
      </c>
      <c r="K139" s="148"/>
      <c r="L139" s="31"/>
      <c r="M139" s="149" t="s">
        <v>1</v>
      </c>
      <c r="N139" s="150" t="s">
        <v>40</v>
      </c>
      <c r="O139" s="151">
        <v>0.91505000000000003</v>
      </c>
      <c r="P139" s="151">
        <f>O139*H139</f>
        <v>70.12302665</v>
      </c>
      <c r="Q139" s="151">
        <v>2.0879999999999999E-2</v>
      </c>
      <c r="R139" s="151">
        <f>Q139*H139</f>
        <v>1.6000970399999999</v>
      </c>
      <c r="S139" s="151">
        <v>0</v>
      </c>
      <c r="T139" s="152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3" t="s">
        <v>135</v>
      </c>
      <c r="AT139" s="153" t="s">
        <v>131</v>
      </c>
      <c r="AU139" s="153" t="s">
        <v>136</v>
      </c>
      <c r="AY139" s="18" t="s">
        <v>128</v>
      </c>
      <c r="BE139" s="154">
        <f>IF(N139="základná",J139,0)</f>
        <v>0</v>
      </c>
      <c r="BF139" s="154">
        <f>IF(N139="znížená",J139,0)</f>
        <v>0</v>
      </c>
      <c r="BG139" s="154">
        <f>IF(N139="zákl. prenesená",J139,0)</f>
        <v>0</v>
      </c>
      <c r="BH139" s="154">
        <f>IF(N139="zníž. prenesená",J139,0)</f>
        <v>0</v>
      </c>
      <c r="BI139" s="154">
        <f>IF(N139="nulová",J139,0)</f>
        <v>0</v>
      </c>
      <c r="BJ139" s="18" t="s">
        <v>136</v>
      </c>
      <c r="BK139" s="155">
        <f>ROUND(I139*H139,3)</f>
        <v>0</v>
      </c>
      <c r="BL139" s="18" t="s">
        <v>135</v>
      </c>
      <c r="BM139" s="153" t="s">
        <v>517</v>
      </c>
    </row>
    <row r="140" spans="1:65" s="15" customFormat="1" ht="11.25">
      <c r="B140" s="180"/>
      <c r="D140" s="157" t="s">
        <v>138</v>
      </c>
      <c r="E140" s="181" t="s">
        <v>1</v>
      </c>
      <c r="F140" s="182" t="s">
        <v>518</v>
      </c>
      <c r="H140" s="181" t="s">
        <v>1</v>
      </c>
      <c r="L140" s="180"/>
      <c r="M140" s="183"/>
      <c r="N140" s="184"/>
      <c r="O140" s="184"/>
      <c r="P140" s="184"/>
      <c r="Q140" s="184"/>
      <c r="R140" s="184"/>
      <c r="S140" s="184"/>
      <c r="T140" s="185"/>
      <c r="AT140" s="181" t="s">
        <v>138</v>
      </c>
      <c r="AU140" s="181" t="s">
        <v>136</v>
      </c>
      <c r="AV140" s="15" t="s">
        <v>82</v>
      </c>
      <c r="AW140" s="15" t="s">
        <v>28</v>
      </c>
      <c r="AX140" s="15" t="s">
        <v>74</v>
      </c>
      <c r="AY140" s="181" t="s">
        <v>128</v>
      </c>
    </row>
    <row r="141" spans="1:65" s="13" customFormat="1" ht="11.25">
      <c r="B141" s="156"/>
      <c r="D141" s="157" t="s">
        <v>138</v>
      </c>
      <c r="E141" s="158" t="s">
        <v>1</v>
      </c>
      <c r="F141" s="159" t="s">
        <v>519</v>
      </c>
      <c r="H141" s="160">
        <v>66.998000000000005</v>
      </c>
      <c r="L141" s="156"/>
      <c r="M141" s="161"/>
      <c r="N141" s="162"/>
      <c r="O141" s="162"/>
      <c r="P141" s="162"/>
      <c r="Q141" s="162"/>
      <c r="R141" s="162"/>
      <c r="S141" s="162"/>
      <c r="T141" s="163"/>
      <c r="AT141" s="158" t="s">
        <v>138</v>
      </c>
      <c r="AU141" s="158" t="s">
        <v>136</v>
      </c>
      <c r="AV141" s="13" t="s">
        <v>136</v>
      </c>
      <c r="AW141" s="13" t="s">
        <v>28</v>
      </c>
      <c r="AX141" s="13" t="s">
        <v>74</v>
      </c>
      <c r="AY141" s="158" t="s">
        <v>128</v>
      </c>
    </row>
    <row r="142" spans="1:65" s="13" customFormat="1" ht="11.25">
      <c r="B142" s="156"/>
      <c r="D142" s="157" t="s">
        <v>138</v>
      </c>
      <c r="E142" s="158" t="s">
        <v>1</v>
      </c>
      <c r="F142" s="159" t="s">
        <v>520</v>
      </c>
      <c r="H142" s="160">
        <v>-1.1000000000000001</v>
      </c>
      <c r="L142" s="156"/>
      <c r="M142" s="161"/>
      <c r="N142" s="162"/>
      <c r="O142" s="162"/>
      <c r="P142" s="162"/>
      <c r="Q142" s="162"/>
      <c r="R142" s="162"/>
      <c r="S142" s="162"/>
      <c r="T142" s="163"/>
      <c r="AT142" s="158" t="s">
        <v>138</v>
      </c>
      <c r="AU142" s="158" t="s">
        <v>136</v>
      </c>
      <c r="AV142" s="13" t="s">
        <v>136</v>
      </c>
      <c r="AW142" s="13" t="s">
        <v>28</v>
      </c>
      <c r="AX142" s="13" t="s">
        <v>74</v>
      </c>
      <c r="AY142" s="158" t="s">
        <v>128</v>
      </c>
    </row>
    <row r="143" spans="1:65" s="13" customFormat="1" ht="11.25">
      <c r="B143" s="156"/>
      <c r="D143" s="157" t="s">
        <v>138</v>
      </c>
      <c r="E143" s="158" t="s">
        <v>1</v>
      </c>
      <c r="F143" s="159" t="s">
        <v>521</v>
      </c>
      <c r="H143" s="160">
        <v>-1.44</v>
      </c>
      <c r="L143" s="156"/>
      <c r="M143" s="161"/>
      <c r="N143" s="162"/>
      <c r="O143" s="162"/>
      <c r="P143" s="162"/>
      <c r="Q143" s="162"/>
      <c r="R143" s="162"/>
      <c r="S143" s="162"/>
      <c r="T143" s="163"/>
      <c r="AT143" s="158" t="s">
        <v>138</v>
      </c>
      <c r="AU143" s="158" t="s">
        <v>136</v>
      </c>
      <c r="AV143" s="13" t="s">
        <v>136</v>
      </c>
      <c r="AW143" s="13" t="s">
        <v>28</v>
      </c>
      <c r="AX143" s="13" t="s">
        <v>74</v>
      </c>
      <c r="AY143" s="158" t="s">
        <v>128</v>
      </c>
    </row>
    <row r="144" spans="1:65" s="13" customFormat="1" ht="11.25">
      <c r="B144" s="156"/>
      <c r="D144" s="157" t="s">
        <v>138</v>
      </c>
      <c r="E144" s="158" t="s">
        <v>1</v>
      </c>
      <c r="F144" s="159" t="s">
        <v>522</v>
      </c>
      <c r="H144" s="160">
        <v>12.175000000000001</v>
      </c>
      <c r="L144" s="156"/>
      <c r="M144" s="161"/>
      <c r="N144" s="162"/>
      <c r="O144" s="162"/>
      <c r="P144" s="162"/>
      <c r="Q144" s="162"/>
      <c r="R144" s="162"/>
      <c r="S144" s="162"/>
      <c r="T144" s="163"/>
      <c r="AT144" s="158" t="s">
        <v>138</v>
      </c>
      <c r="AU144" s="158" t="s">
        <v>136</v>
      </c>
      <c r="AV144" s="13" t="s">
        <v>136</v>
      </c>
      <c r="AW144" s="13" t="s">
        <v>28</v>
      </c>
      <c r="AX144" s="13" t="s">
        <v>74</v>
      </c>
      <c r="AY144" s="158" t="s">
        <v>128</v>
      </c>
    </row>
    <row r="145" spans="1:65" s="14" customFormat="1" ht="11.25">
      <c r="B145" s="164"/>
      <c r="D145" s="157" t="s">
        <v>138</v>
      </c>
      <c r="E145" s="165" t="s">
        <v>1</v>
      </c>
      <c r="F145" s="166" t="s">
        <v>141</v>
      </c>
      <c r="H145" s="167">
        <v>76.632999999999996</v>
      </c>
      <c r="L145" s="164"/>
      <c r="M145" s="168"/>
      <c r="N145" s="169"/>
      <c r="O145" s="169"/>
      <c r="P145" s="169"/>
      <c r="Q145" s="169"/>
      <c r="R145" s="169"/>
      <c r="S145" s="169"/>
      <c r="T145" s="170"/>
      <c r="AT145" s="165" t="s">
        <v>138</v>
      </c>
      <c r="AU145" s="165" t="s">
        <v>136</v>
      </c>
      <c r="AV145" s="14" t="s">
        <v>135</v>
      </c>
      <c r="AW145" s="14" t="s">
        <v>28</v>
      </c>
      <c r="AX145" s="14" t="s">
        <v>82</v>
      </c>
      <c r="AY145" s="165" t="s">
        <v>128</v>
      </c>
    </row>
    <row r="146" spans="1:65" s="2" customFormat="1" ht="21.75" customHeight="1">
      <c r="A146" s="30"/>
      <c r="B146" s="142"/>
      <c r="C146" s="143" t="s">
        <v>173</v>
      </c>
      <c r="D146" s="143" t="s">
        <v>131</v>
      </c>
      <c r="E146" s="144" t="s">
        <v>523</v>
      </c>
      <c r="F146" s="145" t="s">
        <v>524</v>
      </c>
      <c r="G146" s="146" t="s">
        <v>177</v>
      </c>
      <c r="H146" s="147">
        <v>1.58</v>
      </c>
      <c r="I146" s="147"/>
      <c r="J146" s="147">
        <f>ROUND(I146*H146,3)</f>
        <v>0</v>
      </c>
      <c r="K146" s="148"/>
      <c r="L146" s="31"/>
      <c r="M146" s="149" t="s">
        <v>1</v>
      </c>
      <c r="N146" s="150" t="s">
        <v>40</v>
      </c>
      <c r="O146" s="151">
        <v>1.329</v>
      </c>
      <c r="P146" s="151">
        <f>O146*H146</f>
        <v>2.0998200000000002</v>
      </c>
      <c r="Q146" s="151">
        <v>1.864E-2</v>
      </c>
      <c r="R146" s="151">
        <f>Q146*H146</f>
        <v>2.94512E-2</v>
      </c>
      <c r="S146" s="151">
        <v>0</v>
      </c>
      <c r="T146" s="152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3" t="s">
        <v>135</v>
      </c>
      <c r="AT146" s="153" t="s">
        <v>131</v>
      </c>
      <c r="AU146" s="153" t="s">
        <v>136</v>
      </c>
      <c r="AY146" s="18" t="s">
        <v>128</v>
      </c>
      <c r="BE146" s="154">
        <f>IF(N146="základná",J146,0)</f>
        <v>0</v>
      </c>
      <c r="BF146" s="154">
        <f>IF(N146="znížená",J146,0)</f>
        <v>0</v>
      </c>
      <c r="BG146" s="154">
        <f>IF(N146="zákl. prenesená",J146,0)</f>
        <v>0</v>
      </c>
      <c r="BH146" s="154">
        <f>IF(N146="zníž. prenesená",J146,0)</f>
        <v>0</v>
      </c>
      <c r="BI146" s="154">
        <f>IF(N146="nulová",J146,0)</f>
        <v>0</v>
      </c>
      <c r="BJ146" s="18" t="s">
        <v>136</v>
      </c>
      <c r="BK146" s="155">
        <f>ROUND(I146*H146,3)</f>
        <v>0</v>
      </c>
      <c r="BL146" s="18" t="s">
        <v>135</v>
      </c>
      <c r="BM146" s="153" t="s">
        <v>525</v>
      </c>
    </row>
    <row r="147" spans="1:65" s="13" customFormat="1" ht="11.25">
      <c r="B147" s="156"/>
      <c r="D147" s="157" t="s">
        <v>138</v>
      </c>
      <c r="E147" s="158" t="s">
        <v>1</v>
      </c>
      <c r="F147" s="159" t="s">
        <v>526</v>
      </c>
      <c r="H147" s="160">
        <v>0.66</v>
      </c>
      <c r="L147" s="156"/>
      <c r="M147" s="161"/>
      <c r="N147" s="162"/>
      <c r="O147" s="162"/>
      <c r="P147" s="162"/>
      <c r="Q147" s="162"/>
      <c r="R147" s="162"/>
      <c r="S147" s="162"/>
      <c r="T147" s="163"/>
      <c r="AT147" s="158" t="s">
        <v>138</v>
      </c>
      <c r="AU147" s="158" t="s">
        <v>136</v>
      </c>
      <c r="AV147" s="13" t="s">
        <v>136</v>
      </c>
      <c r="AW147" s="13" t="s">
        <v>28</v>
      </c>
      <c r="AX147" s="13" t="s">
        <v>74</v>
      </c>
      <c r="AY147" s="158" t="s">
        <v>128</v>
      </c>
    </row>
    <row r="148" spans="1:65" s="13" customFormat="1" ht="11.25">
      <c r="B148" s="156"/>
      <c r="D148" s="157" t="s">
        <v>138</v>
      </c>
      <c r="E148" s="158" t="s">
        <v>1</v>
      </c>
      <c r="F148" s="159" t="s">
        <v>527</v>
      </c>
      <c r="H148" s="160">
        <v>0.92</v>
      </c>
      <c r="L148" s="156"/>
      <c r="M148" s="161"/>
      <c r="N148" s="162"/>
      <c r="O148" s="162"/>
      <c r="P148" s="162"/>
      <c r="Q148" s="162"/>
      <c r="R148" s="162"/>
      <c r="S148" s="162"/>
      <c r="T148" s="163"/>
      <c r="AT148" s="158" t="s">
        <v>138</v>
      </c>
      <c r="AU148" s="158" t="s">
        <v>136</v>
      </c>
      <c r="AV148" s="13" t="s">
        <v>136</v>
      </c>
      <c r="AW148" s="13" t="s">
        <v>28</v>
      </c>
      <c r="AX148" s="13" t="s">
        <v>74</v>
      </c>
      <c r="AY148" s="158" t="s">
        <v>128</v>
      </c>
    </row>
    <row r="149" spans="1:65" s="14" customFormat="1" ht="11.25">
      <c r="B149" s="164"/>
      <c r="D149" s="157" t="s">
        <v>138</v>
      </c>
      <c r="E149" s="165" t="s">
        <v>1</v>
      </c>
      <c r="F149" s="166" t="s">
        <v>141</v>
      </c>
      <c r="H149" s="167">
        <v>1.58</v>
      </c>
      <c r="L149" s="164"/>
      <c r="M149" s="168"/>
      <c r="N149" s="169"/>
      <c r="O149" s="169"/>
      <c r="P149" s="169"/>
      <c r="Q149" s="169"/>
      <c r="R149" s="169"/>
      <c r="S149" s="169"/>
      <c r="T149" s="170"/>
      <c r="AT149" s="165" t="s">
        <v>138</v>
      </c>
      <c r="AU149" s="165" t="s">
        <v>136</v>
      </c>
      <c r="AV149" s="14" t="s">
        <v>135</v>
      </c>
      <c r="AW149" s="14" t="s">
        <v>28</v>
      </c>
      <c r="AX149" s="14" t="s">
        <v>82</v>
      </c>
      <c r="AY149" s="165" t="s">
        <v>128</v>
      </c>
    </row>
    <row r="150" spans="1:65" s="2" customFormat="1" ht="33" customHeight="1">
      <c r="A150" s="30"/>
      <c r="B150" s="142"/>
      <c r="C150" s="143" t="s">
        <v>183</v>
      </c>
      <c r="D150" s="143" t="s">
        <v>131</v>
      </c>
      <c r="E150" s="144" t="s">
        <v>528</v>
      </c>
      <c r="F150" s="145" t="s">
        <v>529</v>
      </c>
      <c r="G150" s="146" t="s">
        <v>177</v>
      </c>
      <c r="H150" s="147">
        <v>7.23</v>
      </c>
      <c r="I150" s="147"/>
      <c r="J150" s="147">
        <f>ROUND(I150*H150,3)</f>
        <v>0</v>
      </c>
      <c r="K150" s="148"/>
      <c r="L150" s="31"/>
      <c r="M150" s="149" t="s">
        <v>1</v>
      </c>
      <c r="N150" s="150" t="s">
        <v>40</v>
      </c>
      <c r="O150" s="151">
        <v>0.79218</v>
      </c>
      <c r="P150" s="151">
        <f>O150*H150</f>
        <v>5.7274614000000001</v>
      </c>
      <c r="Q150" s="151">
        <v>1.0749999999999999E-2</v>
      </c>
      <c r="R150" s="151">
        <f>Q150*H150</f>
        <v>7.77225E-2</v>
      </c>
      <c r="S150" s="151">
        <v>0</v>
      </c>
      <c r="T150" s="152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3" t="s">
        <v>135</v>
      </c>
      <c r="AT150" s="153" t="s">
        <v>131</v>
      </c>
      <c r="AU150" s="153" t="s">
        <v>136</v>
      </c>
      <c r="AY150" s="18" t="s">
        <v>128</v>
      </c>
      <c r="BE150" s="154">
        <f>IF(N150="základná",J150,0)</f>
        <v>0</v>
      </c>
      <c r="BF150" s="154">
        <f>IF(N150="znížená",J150,0)</f>
        <v>0</v>
      </c>
      <c r="BG150" s="154">
        <f>IF(N150="zákl. prenesená",J150,0)</f>
        <v>0</v>
      </c>
      <c r="BH150" s="154">
        <f>IF(N150="zníž. prenesená",J150,0)</f>
        <v>0</v>
      </c>
      <c r="BI150" s="154">
        <f>IF(N150="nulová",J150,0)</f>
        <v>0</v>
      </c>
      <c r="BJ150" s="18" t="s">
        <v>136</v>
      </c>
      <c r="BK150" s="155">
        <f>ROUND(I150*H150,3)</f>
        <v>0</v>
      </c>
      <c r="BL150" s="18" t="s">
        <v>135</v>
      </c>
      <c r="BM150" s="153" t="s">
        <v>530</v>
      </c>
    </row>
    <row r="151" spans="1:65" s="13" customFormat="1" ht="11.25">
      <c r="B151" s="156"/>
      <c r="D151" s="157" t="s">
        <v>138</v>
      </c>
      <c r="E151" s="158" t="s">
        <v>1</v>
      </c>
      <c r="F151" s="159" t="s">
        <v>531</v>
      </c>
      <c r="H151" s="160">
        <v>7.23</v>
      </c>
      <c r="L151" s="156"/>
      <c r="M151" s="161"/>
      <c r="N151" s="162"/>
      <c r="O151" s="162"/>
      <c r="P151" s="162"/>
      <c r="Q151" s="162"/>
      <c r="R151" s="162"/>
      <c r="S151" s="162"/>
      <c r="T151" s="163"/>
      <c r="AT151" s="158" t="s">
        <v>138</v>
      </c>
      <c r="AU151" s="158" t="s">
        <v>136</v>
      </c>
      <c r="AV151" s="13" t="s">
        <v>136</v>
      </c>
      <c r="AW151" s="13" t="s">
        <v>28</v>
      </c>
      <c r="AX151" s="13" t="s">
        <v>82</v>
      </c>
      <c r="AY151" s="158" t="s">
        <v>128</v>
      </c>
    </row>
    <row r="152" spans="1:65" s="2" customFormat="1" ht="21.75" customHeight="1">
      <c r="A152" s="30"/>
      <c r="B152" s="142"/>
      <c r="C152" s="143" t="s">
        <v>187</v>
      </c>
      <c r="D152" s="143" t="s">
        <v>131</v>
      </c>
      <c r="E152" s="144" t="s">
        <v>532</v>
      </c>
      <c r="F152" s="145" t="s">
        <v>533</v>
      </c>
      <c r="G152" s="146" t="s">
        <v>134</v>
      </c>
      <c r="H152" s="147">
        <v>2.1</v>
      </c>
      <c r="I152" s="147"/>
      <c r="J152" s="147">
        <f>ROUND(I152*H152,3)</f>
        <v>0</v>
      </c>
      <c r="K152" s="148"/>
      <c r="L152" s="31"/>
      <c r="M152" s="149" t="s">
        <v>1</v>
      </c>
      <c r="N152" s="150" t="s">
        <v>40</v>
      </c>
      <c r="O152" s="151">
        <v>0.14588000000000001</v>
      </c>
      <c r="P152" s="151">
        <f>O152*H152</f>
        <v>0.30634800000000001</v>
      </c>
      <c r="Q152" s="151">
        <v>1.864E-2</v>
      </c>
      <c r="R152" s="151">
        <f>Q152*H152</f>
        <v>3.9144000000000005E-2</v>
      </c>
      <c r="S152" s="151">
        <v>0</v>
      </c>
      <c r="T152" s="152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3" t="s">
        <v>135</v>
      </c>
      <c r="AT152" s="153" t="s">
        <v>131</v>
      </c>
      <c r="AU152" s="153" t="s">
        <v>136</v>
      </c>
      <c r="AY152" s="18" t="s">
        <v>128</v>
      </c>
      <c r="BE152" s="154">
        <f>IF(N152="základná",J152,0)</f>
        <v>0</v>
      </c>
      <c r="BF152" s="154">
        <f>IF(N152="znížená",J152,0)</f>
        <v>0</v>
      </c>
      <c r="BG152" s="154">
        <f>IF(N152="zákl. prenesená",J152,0)</f>
        <v>0</v>
      </c>
      <c r="BH152" s="154">
        <f>IF(N152="zníž. prenesená",J152,0)</f>
        <v>0</v>
      </c>
      <c r="BI152" s="154">
        <f>IF(N152="nulová",J152,0)</f>
        <v>0</v>
      </c>
      <c r="BJ152" s="18" t="s">
        <v>136</v>
      </c>
      <c r="BK152" s="155">
        <f>ROUND(I152*H152,3)</f>
        <v>0</v>
      </c>
      <c r="BL152" s="18" t="s">
        <v>135</v>
      </c>
      <c r="BM152" s="153" t="s">
        <v>534</v>
      </c>
    </row>
    <row r="153" spans="1:65" s="12" customFormat="1" ht="22.9" customHeight="1">
      <c r="B153" s="130"/>
      <c r="D153" s="131" t="s">
        <v>73</v>
      </c>
      <c r="E153" s="140" t="s">
        <v>173</v>
      </c>
      <c r="F153" s="140" t="s">
        <v>174</v>
      </c>
      <c r="J153" s="141">
        <f>BK153</f>
        <v>0</v>
      </c>
      <c r="L153" s="130"/>
      <c r="M153" s="134"/>
      <c r="N153" s="135"/>
      <c r="O153" s="135"/>
      <c r="P153" s="136">
        <f>SUM(P154:P190)</f>
        <v>32.813347379999996</v>
      </c>
      <c r="Q153" s="135"/>
      <c r="R153" s="136">
        <f>SUM(R154:R190)</f>
        <v>0.11133533999999998</v>
      </c>
      <c r="S153" s="135"/>
      <c r="T153" s="137">
        <f>SUM(T154:T190)</f>
        <v>0</v>
      </c>
      <c r="AR153" s="131" t="s">
        <v>82</v>
      </c>
      <c r="AT153" s="138" t="s">
        <v>73</v>
      </c>
      <c r="AU153" s="138" t="s">
        <v>82</v>
      </c>
      <c r="AY153" s="131" t="s">
        <v>128</v>
      </c>
      <c r="BK153" s="139">
        <f>SUM(BK154:BK190)</f>
        <v>0</v>
      </c>
    </row>
    <row r="154" spans="1:65" s="2" customFormat="1" ht="21.75" customHeight="1">
      <c r="A154" s="30"/>
      <c r="B154" s="142"/>
      <c r="C154" s="143" t="s">
        <v>191</v>
      </c>
      <c r="D154" s="143" t="s">
        <v>131</v>
      </c>
      <c r="E154" s="144" t="s">
        <v>535</v>
      </c>
      <c r="F154" s="145" t="s">
        <v>536</v>
      </c>
      <c r="G154" s="146" t="s">
        <v>177</v>
      </c>
      <c r="H154" s="147">
        <v>64.457999999999998</v>
      </c>
      <c r="I154" s="147"/>
      <c r="J154" s="147">
        <f>ROUND(I154*H154,3)</f>
        <v>0</v>
      </c>
      <c r="K154" s="148"/>
      <c r="L154" s="31"/>
      <c r="M154" s="149" t="s">
        <v>1</v>
      </c>
      <c r="N154" s="150" t="s">
        <v>40</v>
      </c>
      <c r="O154" s="151">
        <v>9.9210000000000007E-2</v>
      </c>
      <c r="P154" s="151">
        <f>O154*H154</f>
        <v>6.3948781800000001</v>
      </c>
      <c r="Q154" s="151">
        <v>1.5299999999999999E-3</v>
      </c>
      <c r="R154" s="151">
        <f>Q154*H154</f>
        <v>9.8620739999999985E-2</v>
      </c>
      <c r="S154" s="151">
        <v>0</v>
      </c>
      <c r="T154" s="152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3" t="s">
        <v>135</v>
      </c>
      <c r="AT154" s="153" t="s">
        <v>131</v>
      </c>
      <c r="AU154" s="153" t="s">
        <v>136</v>
      </c>
      <c r="AY154" s="18" t="s">
        <v>128</v>
      </c>
      <c r="BE154" s="154">
        <f>IF(N154="základná",J154,0)</f>
        <v>0</v>
      </c>
      <c r="BF154" s="154">
        <f>IF(N154="znížená",J154,0)</f>
        <v>0</v>
      </c>
      <c r="BG154" s="154">
        <f>IF(N154="zákl. prenesená",J154,0)</f>
        <v>0</v>
      </c>
      <c r="BH154" s="154">
        <f>IF(N154="zníž. prenesená",J154,0)</f>
        <v>0</v>
      </c>
      <c r="BI154" s="154">
        <f>IF(N154="nulová",J154,0)</f>
        <v>0</v>
      </c>
      <c r="BJ154" s="18" t="s">
        <v>136</v>
      </c>
      <c r="BK154" s="155">
        <f>ROUND(I154*H154,3)</f>
        <v>0</v>
      </c>
      <c r="BL154" s="18" t="s">
        <v>135</v>
      </c>
      <c r="BM154" s="153" t="s">
        <v>537</v>
      </c>
    </row>
    <row r="155" spans="1:65" s="2" customFormat="1" ht="16.5" customHeight="1">
      <c r="A155" s="30"/>
      <c r="B155" s="142"/>
      <c r="C155" s="143" t="s">
        <v>196</v>
      </c>
      <c r="D155" s="143" t="s">
        <v>131</v>
      </c>
      <c r="E155" s="144" t="s">
        <v>538</v>
      </c>
      <c r="F155" s="145" t="s">
        <v>539</v>
      </c>
      <c r="G155" s="146" t="s">
        <v>134</v>
      </c>
      <c r="H155" s="147">
        <v>24.1</v>
      </c>
      <c r="I155" s="147"/>
      <c r="J155" s="147">
        <f>ROUND(I155*H155,3)</f>
        <v>0</v>
      </c>
      <c r="K155" s="148"/>
      <c r="L155" s="31"/>
      <c r="M155" s="149" t="s">
        <v>1</v>
      </c>
      <c r="N155" s="150" t="s">
        <v>40</v>
      </c>
      <c r="O155" s="151">
        <v>0.18809000000000001</v>
      </c>
      <c r="P155" s="151">
        <f>O155*H155</f>
        <v>4.5329690000000005</v>
      </c>
      <c r="Q155" s="151">
        <v>1.9000000000000001E-4</v>
      </c>
      <c r="R155" s="151">
        <f>Q155*H155</f>
        <v>4.5790000000000006E-3</v>
      </c>
      <c r="S155" s="151">
        <v>0</v>
      </c>
      <c r="T155" s="152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3" t="s">
        <v>135</v>
      </c>
      <c r="AT155" s="153" t="s">
        <v>131</v>
      </c>
      <c r="AU155" s="153" t="s">
        <v>136</v>
      </c>
      <c r="AY155" s="18" t="s">
        <v>128</v>
      </c>
      <c r="BE155" s="154">
        <f>IF(N155="základná",J155,0)</f>
        <v>0</v>
      </c>
      <c r="BF155" s="154">
        <f>IF(N155="znížená",J155,0)</f>
        <v>0</v>
      </c>
      <c r="BG155" s="154">
        <f>IF(N155="zákl. prenesená",J155,0)</f>
        <v>0</v>
      </c>
      <c r="BH155" s="154">
        <f>IF(N155="zníž. prenesená",J155,0)</f>
        <v>0</v>
      </c>
      <c r="BI155" s="154">
        <f>IF(N155="nulová",J155,0)</f>
        <v>0</v>
      </c>
      <c r="BJ155" s="18" t="s">
        <v>136</v>
      </c>
      <c r="BK155" s="155">
        <f>ROUND(I155*H155,3)</f>
        <v>0</v>
      </c>
      <c r="BL155" s="18" t="s">
        <v>135</v>
      </c>
      <c r="BM155" s="153" t="s">
        <v>540</v>
      </c>
    </row>
    <row r="156" spans="1:65" s="13" customFormat="1" ht="11.25">
      <c r="B156" s="156"/>
      <c r="D156" s="157" t="s">
        <v>138</v>
      </c>
      <c r="E156" s="158" t="s">
        <v>1</v>
      </c>
      <c r="F156" s="159" t="s">
        <v>541</v>
      </c>
      <c r="H156" s="160">
        <v>24.1</v>
      </c>
      <c r="L156" s="156"/>
      <c r="M156" s="161"/>
      <c r="N156" s="162"/>
      <c r="O156" s="162"/>
      <c r="P156" s="162"/>
      <c r="Q156" s="162"/>
      <c r="R156" s="162"/>
      <c r="S156" s="162"/>
      <c r="T156" s="163"/>
      <c r="AT156" s="158" t="s">
        <v>138</v>
      </c>
      <c r="AU156" s="158" t="s">
        <v>136</v>
      </c>
      <c r="AV156" s="13" t="s">
        <v>136</v>
      </c>
      <c r="AW156" s="13" t="s">
        <v>28</v>
      </c>
      <c r="AX156" s="13" t="s">
        <v>82</v>
      </c>
      <c r="AY156" s="158" t="s">
        <v>128</v>
      </c>
    </row>
    <row r="157" spans="1:65" s="2" customFormat="1" ht="16.5" customHeight="1">
      <c r="A157" s="30"/>
      <c r="B157" s="142"/>
      <c r="C157" s="143" t="s">
        <v>201</v>
      </c>
      <c r="D157" s="143" t="s">
        <v>131</v>
      </c>
      <c r="E157" s="144" t="s">
        <v>542</v>
      </c>
      <c r="F157" s="145" t="s">
        <v>543</v>
      </c>
      <c r="G157" s="146" t="s">
        <v>134</v>
      </c>
      <c r="H157" s="147">
        <v>16.02</v>
      </c>
      <c r="I157" s="147"/>
      <c r="J157" s="147">
        <f>ROUND(I157*H157,3)</f>
        <v>0</v>
      </c>
      <c r="K157" s="148"/>
      <c r="L157" s="31"/>
      <c r="M157" s="149" t="s">
        <v>1</v>
      </c>
      <c r="N157" s="150" t="s">
        <v>40</v>
      </c>
      <c r="O157" s="151">
        <v>9.4009999999999996E-2</v>
      </c>
      <c r="P157" s="151">
        <f>O157*H157</f>
        <v>1.5060401999999999</v>
      </c>
      <c r="Q157" s="151">
        <v>3.0000000000000001E-5</v>
      </c>
      <c r="R157" s="151">
        <f>Q157*H157</f>
        <v>4.8059999999999997E-4</v>
      </c>
      <c r="S157" s="151">
        <v>0</v>
      </c>
      <c r="T157" s="152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3" t="s">
        <v>135</v>
      </c>
      <c r="AT157" s="153" t="s">
        <v>131</v>
      </c>
      <c r="AU157" s="153" t="s">
        <v>136</v>
      </c>
      <c r="AY157" s="18" t="s">
        <v>128</v>
      </c>
      <c r="BE157" s="154">
        <f>IF(N157="základná",J157,0)</f>
        <v>0</v>
      </c>
      <c r="BF157" s="154">
        <f>IF(N157="znížená",J157,0)</f>
        <v>0</v>
      </c>
      <c r="BG157" s="154">
        <f>IF(N157="zákl. prenesená",J157,0)</f>
        <v>0</v>
      </c>
      <c r="BH157" s="154">
        <f>IF(N157="zníž. prenesená",J157,0)</f>
        <v>0</v>
      </c>
      <c r="BI157" s="154">
        <f>IF(N157="nulová",J157,0)</f>
        <v>0</v>
      </c>
      <c r="BJ157" s="18" t="s">
        <v>136</v>
      </c>
      <c r="BK157" s="155">
        <f>ROUND(I157*H157,3)</f>
        <v>0</v>
      </c>
      <c r="BL157" s="18" t="s">
        <v>135</v>
      </c>
      <c r="BM157" s="153" t="s">
        <v>544</v>
      </c>
    </row>
    <row r="158" spans="1:65" s="15" customFormat="1" ht="11.25">
      <c r="B158" s="180"/>
      <c r="D158" s="157" t="s">
        <v>138</v>
      </c>
      <c r="E158" s="181" t="s">
        <v>1</v>
      </c>
      <c r="F158" s="182" t="s">
        <v>545</v>
      </c>
      <c r="H158" s="181" t="s">
        <v>1</v>
      </c>
      <c r="L158" s="180"/>
      <c r="M158" s="183"/>
      <c r="N158" s="184"/>
      <c r="O158" s="184"/>
      <c r="P158" s="184"/>
      <c r="Q158" s="184"/>
      <c r="R158" s="184"/>
      <c r="S158" s="184"/>
      <c r="T158" s="185"/>
      <c r="AT158" s="181" t="s">
        <v>138</v>
      </c>
      <c r="AU158" s="181" t="s">
        <v>136</v>
      </c>
      <c r="AV158" s="15" t="s">
        <v>82</v>
      </c>
      <c r="AW158" s="15" t="s">
        <v>28</v>
      </c>
      <c r="AX158" s="15" t="s">
        <v>74</v>
      </c>
      <c r="AY158" s="181" t="s">
        <v>128</v>
      </c>
    </row>
    <row r="159" spans="1:65" s="13" customFormat="1" ht="11.25">
      <c r="B159" s="156"/>
      <c r="D159" s="157" t="s">
        <v>138</v>
      </c>
      <c r="E159" s="158" t="s">
        <v>1</v>
      </c>
      <c r="F159" s="159" t="s">
        <v>546</v>
      </c>
      <c r="H159" s="160">
        <v>1.2</v>
      </c>
      <c r="L159" s="156"/>
      <c r="M159" s="161"/>
      <c r="N159" s="162"/>
      <c r="O159" s="162"/>
      <c r="P159" s="162"/>
      <c r="Q159" s="162"/>
      <c r="R159" s="162"/>
      <c r="S159" s="162"/>
      <c r="T159" s="163"/>
      <c r="AT159" s="158" t="s">
        <v>138</v>
      </c>
      <c r="AU159" s="158" t="s">
        <v>136</v>
      </c>
      <c r="AV159" s="13" t="s">
        <v>136</v>
      </c>
      <c r="AW159" s="13" t="s">
        <v>28</v>
      </c>
      <c r="AX159" s="13" t="s">
        <v>74</v>
      </c>
      <c r="AY159" s="158" t="s">
        <v>128</v>
      </c>
    </row>
    <row r="160" spans="1:65" s="13" customFormat="1" ht="11.25">
      <c r="B160" s="156"/>
      <c r="D160" s="157" t="s">
        <v>138</v>
      </c>
      <c r="E160" s="158" t="s">
        <v>1</v>
      </c>
      <c r="F160" s="159" t="s">
        <v>547</v>
      </c>
      <c r="H160" s="160">
        <v>3.7</v>
      </c>
      <c r="L160" s="156"/>
      <c r="M160" s="161"/>
      <c r="N160" s="162"/>
      <c r="O160" s="162"/>
      <c r="P160" s="162"/>
      <c r="Q160" s="162"/>
      <c r="R160" s="162"/>
      <c r="S160" s="162"/>
      <c r="T160" s="163"/>
      <c r="AT160" s="158" t="s">
        <v>138</v>
      </c>
      <c r="AU160" s="158" t="s">
        <v>136</v>
      </c>
      <c r="AV160" s="13" t="s">
        <v>136</v>
      </c>
      <c r="AW160" s="13" t="s">
        <v>28</v>
      </c>
      <c r="AX160" s="13" t="s">
        <v>74</v>
      </c>
      <c r="AY160" s="158" t="s">
        <v>128</v>
      </c>
    </row>
    <row r="161" spans="1:65" s="16" customFormat="1" ht="11.25">
      <c r="B161" s="186"/>
      <c r="D161" s="157" t="s">
        <v>138</v>
      </c>
      <c r="E161" s="187" t="s">
        <v>1</v>
      </c>
      <c r="F161" s="188" t="s">
        <v>301</v>
      </c>
      <c r="H161" s="189">
        <v>4.9000000000000004</v>
      </c>
      <c r="L161" s="186"/>
      <c r="M161" s="190"/>
      <c r="N161" s="191"/>
      <c r="O161" s="191"/>
      <c r="P161" s="191"/>
      <c r="Q161" s="191"/>
      <c r="R161" s="191"/>
      <c r="S161" s="191"/>
      <c r="T161" s="192"/>
      <c r="AT161" s="187" t="s">
        <v>138</v>
      </c>
      <c r="AU161" s="187" t="s">
        <v>136</v>
      </c>
      <c r="AV161" s="16" t="s">
        <v>147</v>
      </c>
      <c r="AW161" s="16" t="s">
        <v>28</v>
      </c>
      <c r="AX161" s="16" t="s">
        <v>74</v>
      </c>
      <c r="AY161" s="187" t="s">
        <v>128</v>
      </c>
    </row>
    <row r="162" spans="1:65" s="15" customFormat="1" ht="11.25">
      <c r="B162" s="180"/>
      <c r="D162" s="157" t="s">
        <v>138</v>
      </c>
      <c r="E162" s="181" t="s">
        <v>1</v>
      </c>
      <c r="F162" s="182" t="s">
        <v>548</v>
      </c>
      <c r="H162" s="181" t="s">
        <v>1</v>
      </c>
      <c r="L162" s="180"/>
      <c r="M162" s="183"/>
      <c r="N162" s="184"/>
      <c r="O162" s="184"/>
      <c r="P162" s="184"/>
      <c r="Q162" s="184"/>
      <c r="R162" s="184"/>
      <c r="S162" s="184"/>
      <c r="T162" s="185"/>
      <c r="AT162" s="181" t="s">
        <v>138</v>
      </c>
      <c r="AU162" s="181" t="s">
        <v>136</v>
      </c>
      <c r="AV162" s="15" t="s">
        <v>82</v>
      </c>
      <c r="AW162" s="15" t="s">
        <v>28</v>
      </c>
      <c r="AX162" s="15" t="s">
        <v>74</v>
      </c>
      <c r="AY162" s="181" t="s">
        <v>128</v>
      </c>
    </row>
    <row r="163" spans="1:65" s="13" customFormat="1" ht="11.25">
      <c r="B163" s="156"/>
      <c r="D163" s="157" t="s">
        <v>138</v>
      </c>
      <c r="E163" s="158" t="s">
        <v>1</v>
      </c>
      <c r="F163" s="159" t="s">
        <v>549</v>
      </c>
      <c r="H163" s="160">
        <v>11.12</v>
      </c>
      <c r="L163" s="156"/>
      <c r="M163" s="161"/>
      <c r="N163" s="162"/>
      <c r="O163" s="162"/>
      <c r="P163" s="162"/>
      <c r="Q163" s="162"/>
      <c r="R163" s="162"/>
      <c r="S163" s="162"/>
      <c r="T163" s="163"/>
      <c r="AT163" s="158" t="s">
        <v>138</v>
      </c>
      <c r="AU163" s="158" t="s">
        <v>136</v>
      </c>
      <c r="AV163" s="13" t="s">
        <v>136</v>
      </c>
      <c r="AW163" s="13" t="s">
        <v>28</v>
      </c>
      <c r="AX163" s="13" t="s">
        <v>74</v>
      </c>
      <c r="AY163" s="158" t="s">
        <v>128</v>
      </c>
    </row>
    <row r="164" spans="1:65" s="16" customFormat="1" ht="11.25">
      <c r="B164" s="186"/>
      <c r="D164" s="157" t="s">
        <v>138</v>
      </c>
      <c r="E164" s="187" t="s">
        <v>1</v>
      </c>
      <c r="F164" s="188" t="s">
        <v>301</v>
      </c>
      <c r="H164" s="189">
        <v>11.12</v>
      </c>
      <c r="L164" s="186"/>
      <c r="M164" s="190"/>
      <c r="N164" s="191"/>
      <c r="O164" s="191"/>
      <c r="P164" s="191"/>
      <c r="Q164" s="191"/>
      <c r="R164" s="191"/>
      <c r="S164" s="191"/>
      <c r="T164" s="192"/>
      <c r="AT164" s="187" t="s">
        <v>138</v>
      </c>
      <c r="AU164" s="187" t="s">
        <v>136</v>
      </c>
      <c r="AV164" s="16" t="s">
        <v>147</v>
      </c>
      <c r="AW164" s="16" t="s">
        <v>28</v>
      </c>
      <c r="AX164" s="16" t="s">
        <v>74</v>
      </c>
      <c r="AY164" s="187" t="s">
        <v>128</v>
      </c>
    </row>
    <row r="165" spans="1:65" s="14" customFormat="1" ht="11.25">
      <c r="B165" s="164"/>
      <c r="D165" s="157" t="s">
        <v>138</v>
      </c>
      <c r="E165" s="165" t="s">
        <v>1</v>
      </c>
      <c r="F165" s="166" t="s">
        <v>141</v>
      </c>
      <c r="H165" s="167">
        <v>16.02</v>
      </c>
      <c r="L165" s="164"/>
      <c r="M165" s="168"/>
      <c r="N165" s="169"/>
      <c r="O165" s="169"/>
      <c r="P165" s="169"/>
      <c r="Q165" s="169"/>
      <c r="R165" s="169"/>
      <c r="S165" s="169"/>
      <c r="T165" s="170"/>
      <c r="AT165" s="165" t="s">
        <v>138</v>
      </c>
      <c r="AU165" s="165" t="s">
        <v>136</v>
      </c>
      <c r="AV165" s="14" t="s">
        <v>135</v>
      </c>
      <c r="AW165" s="14" t="s">
        <v>28</v>
      </c>
      <c r="AX165" s="14" t="s">
        <v>82</v>
      </c>
      <c r="AY165" s="165" t="s">
        <v>128</v>
      </c>
    </row>
    <row r="166" spans="1:65" s="2" customFormat="1" ht="16.5" customHeight="1">
      <c r="A166" s="30"/>
      <c r="B166" s="142"/>
      <c r="C166" s="143" t="s">
        <v>206</v>
      </c>
      <c r="D166" s="143" t="s">
        <v>131</v>
      </c>
      <c r="E166" s="144" t="s">
        <v>550</v>
      </c>
      <c r="F166" s="145" t="s">
        <v>551</v>
      </c>
      <c r="G166" s="146" t="s">
        <v>134</v>
      </c>
      <c r="H166" s="147">
        <v>31.6</v>
      </c>
      <c r="I166" s="147"/>
      <c r="J166" s="147">
        <f>ROUND(I166*H166,3)</f>
        <v>0</v>
      </c>
      <c r="K166" s="148"/>
      <c r="L166" s="31"/>
      <c r="M166" s="149" t="s">
        <v>1</v>
      </c>
      <c r="N166" s="150" t="s">
        <v>40</v>
      </c>
      <c r="O166" s="151">
        <v>9.4049999999999995E-2</v>
      </c>
      <c r="P166" s="151">
        <f>O166*H166</f>
        <v>2.9719799999999998</v>
      </c>
      <c r="Q166" s="151">
        <v>1E-4</v>
      </c>
      <c r="R166" s="151">
        <f>Q166*H166</f>
        <v>3.1600000000000005E-3</v>
      </c>
      <c r="S166" s="151">
        <v>0</v>
      </c>
      <c r="T166" s="152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3" t="s">
        <v>135</v>
      </c>
      <c r="AT166" s="153" t="s">
        <v>131</v>
      </c>
      <c r="AU166" s="153" t="s">
        <v>136</v>
      </c>
      <c r="AY166" s="18" t="s">
        <v>128</v>
      </c>
      <c r="BE166" s="154">
        <f>IF(N166="základná",J166,0)</f>
        <v>0</v>
      </c>
      <c r="BF166" s="154">
        <f>IF(N166="znížená",J166,0)</f>
        <v>0</v>
      </c>
      <c r="BG166" s="154">
        <f>IF(N166="zákl. prenesená",J166,0)</f>
        <v>0</v>
      </c>
      <c r="BH166" s="154">
        <f>IF(N166="zníž. prenesená",J166,0)</f>
        <v>0</v>
      </c>
      <c r="BI166" s="154">
        <f>IF(N166="nulová",J166,0)</f>
        <v>0</v>
      </c>
      <c r="BJ166" s="18" t="s">
        <v>136</v>
      </c>
      <c r="BK166" s="155">
        <f>ROUND(I166*H166,3)</f>
        <v>0</v>
      </c>
      <c r="BL166" s="18" t="s">
        <v>135</v>
      </c>
      <c r="BM166" s="153" t="s">
        <v>552</v>
      </c>
    </row>
    <row r="167" spans="1:65" s="15" customFormat="1" ht="11.25">
      <c r="B167" s="180"/>
      <c r="D167" s="157" t="s">
        <v>138</v>
      </c>
      <c r="E167" s="181" t="s">
        <v>1</v>
      </c>
      <c r="F167" s="182" t="s">
        <v>545</v>
      </c>
      <c r="H167" s="181" t="s">
        <v>1</v>
      </c>
      <c r="L167" s="180"/>
      <c r="M167" s="183"/>
      <c r="N167" s="184"/>
      <c r="O167" s="184"/>
      <c r="P167" s="184"/>
      <c r="Q167" s="184"/>
      <c r="R167" s="184"/>
      <c r="S167" s="184"/>
      <c r="T167" s="185"/>
      <c r="AT167" s="181" t="s">
        <v>138</v>
      </c>
      <c r="AU167" s="181" t="s">
        <v>136</v>
      </c>
      <c r="AV167" s="15" t="s">
        <v>82</v>
      </c>
      <c r="AW167" s="15" t="s">
        <v>28</v>
      </c>
      <c r="AX167" s="15" t="s">
        <v>74</v>
      </c>
      <c r="AY167" s="181" t="s">
        <v>128</v>
      </c>
    </row>
    <row r="168" spans="1:65" s="13" customFormat="1" ht="11.25">
      <c r="B168" s="156"/>
      <c r="D168" s="157" t="s">
        <v>138</v>
      </c>
      <c r="E168" s="158" t="s">
        <v>1</v>
      </c>
      <c r="F168" s="159" t="s">
        <v>553</v>
      </c>
      <c r="H168" s="160">
        <v>2.1</v>
      </c>
      <c r="L168" s="156"/>
      <c r="M168" s="161"/>
      <c r="N168" s="162"/>
      <c r="O168" s="162"/>
      <c r="P168" s="162"/>
      <c r="Q168" s="162"/>
      <c r="R168" s="162"/>
      <c r="S168" s="162"/>
      <c r="T168" s="163"/>
      <c r="AT168" s="158" t="s">
        <v>138</v>
      </c>
      <c r="AU168" s="158" t="s">
        <v>136</v>
      </c>
      <c r="AV168" s="13" t="s">
        <v>136</v>
      </c>
      <c r="AW168" s="13" t="s">
        <v>28</v>
      </c>
      <c r="AX168" s="13" t="s">
        <v>74</v>
      </c>
      <c r="AY168" s="158" t="s">
        <v>128</v>
      </c>
    </row>
    <row r="169" spans="1:65" s="13" customFormat="1" ht="11.25">
      <c r="B169" s="156"/>
      <c r="D169" s="157" t="s">
        <v>138</v>
      </c>
      <c r="E169" s="158" t="s">
        <v>1</v>
      </c>
      <c r="F169" s="159" t="s">
        <v>554</v>
      </c>
      <c r="H169" s="160">
        <v>0.9</v>
      </c>
      <c r="L169" s="156"/>
      <c r="M169" s="161"/>
      <c r="N169" s="162"/>
      <c r="O169" s="162"/>
      <c r="P169" s="162"/>
      <c r="Q169" s="162"/>
      <c r="R169" s="162"/>
      <c r="S169" s="162"/>
      <c r="T169" s="163"/>
      <c r="AT169" s="158" t="s">
        <v>138</v>
      </c>
      <c r="AU169" s="158" t="s">
        <v>136</v>
      </c>
      <c r="AV169" s="13" t="s">
        <v>136</v>
      </c>
      <c r="AW169" s="13" t="s">
        <v>28</v>
      </c>
      <c r="AX169" s="13" t="s">
        <v>74</v>
      </c>
      <c r="AY169" s="158" t="s">
        <v>128</v>
      </c>
    </row>
    <row r="170" spans="1:65" s="16" customFormat="1" ht="11.25">
      <c r="B170" s="186"/>
      <c r="D170" s="157" t="s">
        <v>138</v>
      </c>
      <c r="E170" s="187" t="s">
        <v>1</v>
      </c>
      <c r="F170" s="188" t="s">
        <v>301</v>
      </c>
      <c r="H170" s="189">
        <v>3</v>
      </c>
      <c r="L170" s="186"/>
      <c r="M170" s="190"/>
      <c r="N170" s="191"/>
      <c r="O170" s="191"/>
      <c r="P170" s="191"/>
      <c r="Q170" s="191"/>
      <c r="R170" s="191"/>
      <c r="S170" s="191"/>
      <c r="T170" s="192"/>
      <c r="AT170" s="187" t="s">
        <v>138</v>
      </c>
      <c r="AU170" s="187" t="s">
        <v>136</v>
      </c>
      <c r="AV170" s="16" t="s">
        <v>147</v>
      </c>
      <c r="AW170" s="16" t="s">
        <v>28</v>
      </c>
      <c r="AX170" s="16" t="s">
        <v>74</v>
      </c>
      <c r="AY170" s="187" t="s">
        <v>128</v>
      </c>
    </row>
    <row r="171" spans="1:65" s="15" customFormat="1" ht="11.25">
      <c r="B171" s="180"/>
      <c r="D171" s="157" t="s">
        <v>138</v>
      </c>
      <c r="E171" s="181" t="s">
        <v>1</v>
      </c>
      <c r="F171" s="182" t="s">
        <v>548</v>
      </c>
      <c r="H171" s="181" t="s">
        <v>1</v>
      </c>
      <c r="L171" s="180"/>
      <c r="M171" s="183"/>
      <c r="N171" s="184"/>
      <c r="O171" s="184"/>
      <c r="P171" s="184"/>
      <c r="Q171" s="184"/>
      <c r="R171" s="184"/>
      <c r="S171" s="184"/>
      <c r="T171" s="185"/>
      <c r="AT171" s="181" t="s">
        <v>138</v>
      </c>
      <c r="AU171" s="181" t="s">
        <v>136</v>
      </c>
      <c r="AV171" s="15" t="s">
        <v>82</v>
      </c>
      <c r="AW171" s="15" t="s">
        <v>28</v>
      </c>
      <c r="AX171" s="15" t="s">
        <v>74</v>
      </c>
      <c r="AY171" s="181" t="s">
        <v>128</v>
      </c>
    </row>
    <row r="172" spans="1:65" s="13" customFormat="1" ht="11.25">
      <c r="B172" s="156"/>
      <c r="D172" s="157" t="s">
        <v>138</v>
      </c>
      <c r="E172" s="158" t="s">
        <v>1</v>
      </c>
      <c r="F172" s="159" t="s">
        <v>555</v>
      </c>
      <c r="H172" s="160">
        <v>28.6</v>
      </c>
      <c r="L172" s="156"/>
      <c r="M172" s="161"/>
      <c r="N172" s="162"/>
      <c r="O172" s="162"/>
      <c r="P172" s="162"/>
      <c r="Q172" s="162"/>
      <c r="R172" s="162"/>
      <c r="S172" s="162"/>
      <c r="T172" s="163"/>
      <c r="AT172" s="158" t="s">
        <v>138</v>
      </c>
      <c r="AU172" s="158" t="s">
        <v>136</v>
      </c>
      <c r="AV172" s="13" t="s">
        <v>136</v>
      </c>
      <c r="AW172" s="13" t="s">
        <v>28</v>
      </c>
      <c r="AX172" s="13" t="s">
        <v>74</v>
      </c>
      <c r="AY172" s="158" t="s">
        <v>128</v>
      </c>
    </row>
    <row r="173" spans="1:65" s="16" customFormat="1" ht="11.25">
      <c r="B173" s="186"/>
      <c r="D173" s="157" t="s">
        <v>138</v>
      </c>
      <c r="E173" s="187" t="s">
        <v>1</v>
      </c>
      <c r="F173" s="188" t="s">
        <v>301</v>
      </c>
      <c r="H173" s="189">
        <v>28.6</v>
      </c>
      <c r="L173" s="186"/>
      <c r="M173" s="190"/>
      <c r="N173" s="191"/>
      <c r="O173" s="191"/>
      <c r="P173" s="191"/>
      <c r="Q173" s="191"/>
      <c r="R173" s="191"/>
      <c r="S173" s="191"/>
      <c r="T173" s="192"/>
      <c r="AT173" s="187" t="s">
        <v>138</v>
      </c>
      <c r="AU173" s="187" t="s">
        <v>136</v>
      </c>
      <c r="AV173" s="16" t="s">
        <v>147</v>
      </c>
      <c r="AW173" s="16" t="s">
        <v>28</v>
      </c>
      <c r="AX173" s="16" t="s">
        <v>74</v>
      </c>
      <c r="AY173" s="187" t="s">
        <v>128</v>
      </c>
    </row>
    <row r="174" spans="1:65" s="14" customFormat="1" ht="11.25">
      <c r="B174" s="164"/>
      <c r="D174" s="157" t="s">
        <v>138</v>
      </c>
      <c r="E174" s="165" t="s">
        <v>1</v>
      </c>
      <c r="F174" s="166" t="s">
        <v>141</v>
      </c>
      <c r="H174" s="167">
        <v>31.6</v>
      </c>
      <c r="L174" s="164"/>
      <c r="M174" s="168"/>
      <c r="N174" s="169"/>
      <c r="O174" s="169"/>
      <c r="P174" s="169"/>
      <c r="Q174" s="169"/>
      <c r="R174" s="169"/>
      <c r="S174" s="169"/>
      <c r="T174" s="170"/>
      <c r="AT174" s="165" t="s">
        <v>138</v>
      </c>
      <c r="AU174" s="165" t="s">
        <v>136</v>
      </c>
      <c r="AV174" s="14" t="s">
        <v>135</v>
      </c>
      <c r="AW174" s="14" t="s">
        <v>28</v>
      </c>
      <c r="AX174" s="14" t="s">
        <v>82</v>
      </c>
      <c r="AY174" s="165" t="s">
        <v>128</v>
      </c>
    </row>
    <row r="175" spans="1:65" s="2" customFormat="1" ht="21.75" customHeight="1">
      <c r="A175" s="30"/>
      <c r="B175" s="142"/>
      <c r="C175" s="143" t="s">
        <v>153</v>
      </c>
      <c r="D175" s="143" t="s">
        <v>131</v>
      </c>
      <c r="E175" s="144" t="s">
        <v>556</v>
      </c>
      <c r="F175" s="145" t="s">
        <v>557</v>
      </c>
      <c r="G175" s="146" t="s">
        <v>134</v>
      </c>
      <c r="H175" s="147">
        <v>7.9</v>
      </c>
      <c r="I175" s="147"/>
      <c r="J175" s="147">
        <f>ROUND(I175*H175,3)</f>
        <v>0</v>
      </c>
      <c r="K175" s="148"/>
      <c r="L175" s="31"/>
      <c r="M175" s="149" t="s">
        <v>1</v>
      </c>
      <c r="N175" s="150" t="s">
        <v>40</v>
      </c>
      <c r="O175" s="151">
        <v>9.4119999999999995E-2</v>
      </c>
      <c r="P175" s="151">
        <f>O175*H175</f>
        <v>0.74354799999999999</v>
      </c>
      <c r="Q175" s="151">
        <v>2.5000000000000001E-4</v>
      </c>
      <c r="R175" s="151">
        <f>Q175*H175</f>
        <v>1.9750000000000002E-3</v>
      </c>
      <c r="S175" s="151">
        <v>0</v>
      </c>
      <c r="T175" s="152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3" t="s">
        <v>135</v>
      </c>
      <c r="AT175" s="153" t="s">
        <v>131</v>
      </c>
      <c r="AU175" s="153" t="s">
        <v>136</v>
      </c>
      <c r="AY175" s="18" t="s">
        <v>128</v>
      </c>
      <c r="BE175" s="154">
        <f>IF(N175="základná",J175,0)</f>
        <v>0</v>
      </c>
      <c r="BF175" s="154">
        <f>IF(N175="znížená",J175,0)</f>
        <v>0</v>
      </c>
      <c r="BG175" s="154">
        <f>IF(N175="zákl. prenesená",J175,0)</f>
        <v>0</v>
      </c>
      <c r="BH175" s="154">
        <f>IF(N175="zníž. prenesená",J175,0)</f>
        <v>0</v>
      </c>
      <c r="BI175" s="154">
        <f>IF(N175="nulová",J175,0)</f>
        <v>0</v>
      </c>
      <c r="BJ175" s="18" t="s">
        <v>136</v>
      </c>
      <c r="BK175" s="155">
        <f>ROUND(I175*H175,3)</f>
        <v>0</v>
      </c>
      <c r="BL175" s="18" t="s">
        <v>135</v>
      </c>
      <c r="BM175" s="153" t="s">
        <v>558</v>
      </c>
    </row>
    <row r="176" spans="1:65" s="13" customFormat="1" ht="11.25">
      <c r="B176" s="156"/>
      <c r="D176" s="157" t="s">
        <v>138</v>
      </c>
      <c r="E176" s="158" t="s">
        <v>1</v>
      </c>
      <c r="F176" s="159" t="s">
        <v>559</v>
      </c>
      <c r="H176" s="160">
        <v>3.3</v>
      </c>
      <c r="L176" s="156"/>
      <c r="M176" s="161"/>
      <c r="N176" s="162"/>
      <c r="O176" s="162"/>
      <c r="P176" s="162"/>
      <c r="Q176" s="162"/>
      <c r="R176" s="162"/>
      <c r="S176" s="162"/>
      <c r="T176" s="163"/>
      <c r="AT176" s="158" t="s">
        <v>138</v>
      </c>
      <c r="AU176" s="158" t="s">
        <v>136</v>
      </c>
      <c r="AV176" s="13" t="s">
        <v>136</v>
      </c>
      <c r="AW176" s="13" t="s">
        <v>28</v>
      </c>
      <c r="AX176" s="13" t="s">
        <v>74</v>
      </c>
      <c r="AY176" s="158" t="s">
        <v>128</v>
      </c>
    </row>
    <row r="177" spans="1:65" s="13" customFormat="1" ht="11.25">
      <c r="B177" s="156"/>
      <c r="D177" s="157" t="s">
        <v>138</v>
      </c>
      <c r="E177" s="158" t="s">
        <v>1</v>
      </c>
      <c r="F177" s="159" t="s">
        <v>560</v>
      </c>
      <c r="H177" s="160">
        <v>4.5999999999999996</v>
      </c>
      <c r="L177" s="156"/>
      <c r="M177" s="161"/>
      <c r="N177" s="162"/>
      <c r="O177" s="162"/>
      <c r="P177" s="162"/>
      <c r="Q177" s="162"/>
      <c r="R177" s="162"/>
      <c r="S177" s="162"/>
      <c r="T177" s="163"/>
      <c r="AT177" s="158" t="s">
        <v>138</v>
      </c>
      <c r="AU177" s="158" t="s">
        <v>136</v>
      </c>
      <c r="AV177" s="13" t="s">
        <v>136</v>
      </c>
      <c r="AW177" s="13" t="s">
        <v>28</v>
      </c>
      <c r="AX177" s="13" t="s">
        <v>74</v>
      </c>
      <c r="AY177" s="158" t="s">
        <v>128</v>
      </c>
    </row>
    <row r="178" spans="1:65" s="14" customFormat="1" ht="11.25">
      <c r="B178" s="164"/>
      <c r="D178" s="157" t="s">
        <v>138</v>
      </c>
      <c r="E178" s="165" t="s">
        <v>1</v>
      </c>
      <c r="F178" s="166" t="s">
        <v>141</v>
      </c>
      <c r="H178" s="167">
        <v>7.9</v>
      </c>
      <c r="L178" s="164"/>
      <c r="M178" s="168"/>
      <c r="N178" s="169"/>
      <c r="O178" s="169"/>
      <c r="P178" s="169"/>
      <c r="Q178" s="169"/>
      <c r="R178" s="169"/>
      <c r="S178" s="169"/>
      <c r="T178" s="170"/>
      <c r="AT178" s="165" t="s">
        <v>138</v>
      </c>
      <c r="AU178" s="165" t="s">
        <v>136</v>
      </c>
      <c r="AV178" s="14" t="s">
        <v>135</v>
      </c>
      <c r="AW178" s="14" t="s">
        <v>28</v>
      </c>
      <c r="AX178" s="14" t="s">
        <v>82</v>
      </c>
      <c r="AY178" s="165" t="s">
        <v>128</v>
      </c>
    </row>
    <row r="179" spans="1:65" s="2" customFormat="1" ht="33" customHeight="1">
      <c r="A179" s="30"/>
      <c r="B179" s="142"/>
      <c r="C179" s="143" t="s">
        <v>214</v>
      </c>
      <c r="D179" s="143" t="s">
        <v>131</v>
      </c>
      <c r="E179" s="144" t="s">
        <v>561</v>
      </c>
      <c r="F179" s="145" t="s">
        <v>562</v>
      </c>
      <c r="G179" s="146" t="s">
        <v>164</v>
      </c>
      <c r="H179" s="147">
        <v>28</v>
      </c>
      <c r="I179" s="147"/>
      <c r="J179" s="147">
        <f>ROUND(I179*H179,3)</f>
        <v>0</v>
      </c>
      <c r="K179" s="148"/>
      <c r="L179" s="31"/>
      <c r="M179" s="149" t="s">
        <v>1</v>
      </c>
      <c r="N179" s="150" t="s">
        <v>40</v>
      </c>
      <c r="O179" s="151">
        <v>0.59399999999999997</v>
      </c>
      <c r="P179" s="151">
        <f>O179*H179</f>
        <v>16.631999999999998</v>
      </c>
      <c r="Q179" s="151">
        <v>9.0000000000000006E-5</v>
      </c>
      <c r="R179" s="151">
        <f>Q179*H179</f>
        <v>2.5200000000000001E-3</v>
      </c>
      <c r="S179" s="151">
        <v>0</v>
      </c>
      <c r="T179" s="152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3" t="s">
        <v>135</v>
      </c>
      <c r="AT179" s="153" t="s">
        <v>131</v>
      </c>
      <c r="AU179" s="153" t="s">
        <v>136</v>
      </c>
      <c r="AY179" s="18" t="s">
        <v>128</v>
      </c>
      <c r="BE179" s="154">
        <f>IF(N179="základná",J179,0)</f>
        <v>0</v>
      </c>
      <c r="BF179" s="154">
        <f>IF(N179="znížená",J179,0)</f>
        <v>0</v>
      </c>
      <c r="BG179" s="154">
        <f>IF(N179="zákl. prenesená",J179,0)</f>
        <v>0</v>
      </c>
      <c r="BH179" s="154">
        <f>IF(N179="zníž. prenesená",J179,0)</f>
        <v>0</v>
      </c>
      <c r="BI179" s="154">
        <f>IF(N179="nulová",J179,0)</f>
        <v>0</v>
      </c>
      <c r="BJ179" s="18" t="s">
        <v>136</v>
      </c>
      <c r="BK179" s="155">
        <f>ROUND(I179*H179,3)</f>
        <v>0</v>
      </c>
      <c r="BL179" s="18" t="s">
        <v>135</v>
      </c>
      <c r="BM179" s="153" t="s">
        <v>563</v>
      </c>
    </row>
    <row r="180" spans="1:65" s="13" customFormat="1" ht="22.5">
      <c r="B180" s="156"/>
      <c r="D180" s="157" t="s">
        <v>138</v>
      </c>
      <c r="E180" s="158" t="s">
        <v>1</v>
      </c>
      <c r="F180" s="159" t="s">
        <v>564</v>
      </c>
      <c r="H180" s="160">
        <v>28</v>
      </c>
      <c r="L180" s="156"/>
      <c r="M180" s="161"/>
      <c r="N180" s="162"/>
      <c r="O180" s="162"/>
      <c r="P180" s="162"/>
      <c r="Q180" s="162"/>
      <c r="R180" s="162"/>
      <c r="S180" s="162"/>
      <c r="T180" s="163"/>
      <c r="AT180" s="158" t="s">
        <v>138</v>
      </c>
      <c r="AU180" s="158" t="s">
        <v>136</v>
      </c>
      <c r="AV180" s="13" t="s">
        <v>136</v>
      </c>
      <c r="AW180" s="13" t="s">
        <v>28</v>
      </c>
      <c r="AX180" s="13" t="s">
        <v>82</v>
      </c>
      <c r="AY180" s="158" t="s">
        <v>128</v>
      </c>
    </row>
    <row r="181" spans="1:65" s="2" customFormat="1" ht="16.5" customHeight="1">
      <c r="A181" s="30"/>
      <c r="B181" s="142"/>
      <c r="C181" s="143" t="s">
        <v>218</v>
      </c>
      <c r="D181" s="143" t="s">
        <v>131</v>
      </c>
      <c r="E181" s="144" t="s">
        <v>565</v>
      </c>
      <c r="F181" s="145" t="s">
        <v>566</v>
      </c>
      <c r="G181" s="146" t="s">
        <v>177</v>
      </c>
      <c r="H181" s="147">
        <v>76.632999999999996</v>
      </c>
      <c r="I181" s="147"/>
      <c r="J181" s="147">
        <f>ROUND(I181*H181,3)</f>
        <v>0</v>
      </c>
      <c r="K181" s="148"/>
      <c r="L181" s="31"/>
      <c r="M181" s="149" t="s">
        <v>1</v>
      </c>
      <c r="N181" s="150" t="s">
        <v>40</v>
      </c>
      <c r="O181" s="151">
        <v>0</v>
      </c>
      <c r="P181" s="151">
        <f>O181*H181</f>
        <v>0</v>
      </c>
      <c r="Q181" s="151">
        <v>0</v>
      </c>
      <c r="R181" s="151">
        <f>Q181*H181</f>
        <v>0</v>
      </c>
      <c r="S181" s="151">
        <v>0</v>
      </c>
      <c r="T181" s="152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3" t="s">
        <v>135</v>
      </c>
      <c r="AT181" s="153" t="s">
        <v>131</v>
      </c>
      <c r="AU181" s="153" t="s">
        <v>136</v>
      </c>
      <c r="AY181" s="18" t="s">
        <v>128</v>
      </c>
      <c r="BE181" s="154">
        <f>IF(N181="základná",J181,0)</f>
        <v>0</v>
      </c>
      <c r="BF181" s="154">
        <f>IF(N181="znížená",J181,0)</f>
        <v>0</v>
      </c>
      <c r="BG181" s="154">
        <f>IF(N181="zákl. prenesená",J181,0)</f>
        <v>0</v>
      </c>
      <c r="BH181" s="154">
        <f>IF(N181="zníž. prenesená",J181,0)</f>
        <v>0</v>
      </c>
      <c r="BI181" s="154">
        <f>IF(N181="nulová",J181,0)</f>
        <v>0</v>
      </c>
      <c r="BJ181" s="18" t="s">
        <v>136</v>
      </c>
      <c r="BK181" s="155">
        <f>ROUND(I181*H181,3)</f>
        <v>0</v>
      </c>
      <c r="BL181" s="18" t="s">
        <v>135</v>
      </c>
      <c r="BM181" s="153" t="s">
        <v>567</v>
      </c>
    </row>
    <row r="182" spans="1:65" s="2" customFormat="1" ht="21.75" customHeight="1">
      <c r="A182" s="30"/>
      <c r="B182" s="142"/>
      <c r="C182" s="143" t="s">
        <v>222</v>
      </c>
      <c r="D182" s="143" t="s">
        <v>131</v>
      </c>
      <c r="E182" s="144" t="s">
        <v>197</v>
      </c>
      <c r="F182" s="145" t="s">
        <v>198</v>
      </c>
      <c r="G182" s="146" t="s">
        <v>199</v>
      </c>
      <c r="H182" s="147">
        <v>3.0000000000000001E-3</v>
      </c>
      <c r="I182" s="147"/>
      <c r="J182" s="147">
        <f>ROUND(I182*H182,3)</f>
        <v>0</v>
      </c>
      <c r="K182" s="148"/>
      <c r="L182" s="31"/>
      <c r="M182" s="149" t="s">
        <v>1</v>
      </c>
      <c r="N182" s="150" t="s">
        <v>40</v>
      </c>
      <c r="O182" s="151">
        <v>0.88200000000000001</v>
      </c>
      <c r="P182" s="151">
        <f>O182*H182</f>
        <v>2.6459999999999999E-3</v>
      </c>
      <c r="Q182" s="151">
        <v>0</v>
      </c>
      <c r="R182" s="151">
        <f>Q182*H182</f>
        <v>0</v>
      </c>
      <c r="S182" s="151">
        <v>0</v>
      </c>
      <c r="T182" s="152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3" t="s">
        <v>135</v>
      </c>
      <c r="AT182" s="153" t="s">
        <v>131</v>
      </c>
      <c r="AU182" s="153" t="s">
        <v>136</v>
      </c>
      <c r="AY182" s="18" t="s">
        <v>128</v>
      </c>
      <c r="BE182" s="154">
        <f>IF(N182="základná",J182,0)</f>
        <v>0</v>
      </c>
      <c r="BF182" s="154">
        <f>IF(N182="znížená",J182,0)</f>
        <v>0</v>
      </c>
      <c r="BG182" s="154">
        <f>IF(N182="zákl. prenesená",J182,0)</f>
        <v>0</v>
      </c>
      <c r="BH182" s="154">
        <f>IF(N182="zníž. prenesená",J182,0)</f>
        <v>0</v>
      </c>
      <c r="BI182" s="154">
        <f>IF(N182="nulová",J182,0)</f>
        <v>0</v>
      </c>
      <c r="BJ182" s="18" t="s">
        <v>136</v>
      </c>
      <c r="BK182" s="155">
        <f>ROUND(I182*H182,3)</f>
        <v>0</v>
      </c>
      <c r="BL182" s="18" t="s">
        <v>135</v>
      </c>
      <c r="BM182" s="153" t="s">
        <v>568</v>
      </c>
    </row>
    <row r="183" spans="1:65" s="2" customFormat="1" ht="21.75" customHeight="1">
      <c r="A183" s="30"/>
      <c r="B183" s="142"/>
      <c r="C183" s="143" t="s">
        <v>7</v>
      </c>
      <c r="D183" s="143" t="s">
        <v>131</v>
      </c>
      <c r="E183" s="144" t="s">
        <v>202</v>
      </c>
      <c r="F183" s="145" t="s">
        <v>203</v>
      </c>
      <c r="G183" s="146" t="s">
        <v>199</v>
      </c>
      <c r="H183" s="147">
        <v>3.9E-2</v>
      </c>
      <c r="I183" s="147"/>
      <c r="J183" s="147">
        <f>ROUND(I183*H183,3)</f>
        <v>0</v>
      </c>
      <c r="K183" s="148"/>
      <c r="L183" s="31"/>
      <c r="M183" s="149" t="s">
        <v>1</v>
      </c>
      <c r="N183" s="150" t="s">
        <v>40</v>
      </c>
      <c r="O183" s="151">
        <v>0.61799999999999999</v>
      </c>
      <c r="P183" s="151">
        <f>O183*H183</f>
        <v>2.4101999999999998E-2</v>
      </c>
      <c r="Q183" s="151">
        <v>0</v>
      </c>
      <c r="R183" s="151">
        <f>Q183*H183</f>
        <v>0</v>
      </c>
      <c r="S183" s="151">
        <v>0</v>
      </c>
      <c r="T183" s="152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3" t="s">
        <v>135</v>
      </c>
      <c r="AT183" s="153" t="s">
        <v>131</v>
      </c>
      <c r="AU183" s="153" t="s">
        <v>136</v>
      </c>
      <c r="AY183" s="18" t="s">
        <v>128</v>
      </c>
      <c r="BE183" s="154">
        <f>IF(N183="základná",J183,0)</f>
        <v>0</v>
      </c>
      <c r="BF183" s="154">
        <f>IF(N183="znížená",J183,0)</f>
        <v>0</v>
      </c>
      <c r="BG183" s="154">
        <f>IF(N183="zákl. prenesená",J183,0)</f>
        <v>0</v>
      </c>
      <c r="BH183" s="154">
        <f>IF(N183="zníž. prenesená",J183,0)</f>
        <v>0</v>
      </c>
      <c r="BI183" s="154">
        <f>IF(N183="nulová",J183,0)</f>
        <v>0</v>
      </c>
      <c r="BJ183" s="18" t="s">
        <v>136</v>
      </c>
      <c r="BK183" s="155">
        <f>ROUND(I183*H183,3)</f>
        <v>0</v>
      </c>
      <c r="BL183" s="18" t="s">
        <v>135</v>
      </c>
      <c r="BM183" s="153" t="s">
        <v>569</v>
      </c>
    </row>
    <row r="184" spans="1:65" s="13" customFormat="1" ht="11.25">
      <c r="B184" s="156"/>
      <c r="D184" s="157" t="s">
        <v>138</v>
      </c>
      <c r="F184" s="159" t="s">
        <v>570</v>
      </c>
      <c r="H184" s="160">
        <v>3.9E-2</v>
      </c>
      <c r="L184" s="156"/>
      <c r="M184" s="161"/>
      <c r="N184" s="162"/>
      <c r="O184" s="162"/>
      <c r="P184" s="162"/>
      <c r="Q184" s="162"/>
      <c r="R184" s="162"/>
      <c r="S184" s="162"/>
      <c r="T184" s="163"/>
      <c r="AT184" s="158" t="s">
        <v>138</v>
      </c>
      <c r="AU184" s="158" t="s">
        <v>136</v>
      </c>
      <c r="AV184" s="13" t="s">
        <v>136</v>
      </c>
      <c r="AW184" s="13" t="s">
        <v>3</v>
      </c>
      <c r="AX184" s="13" t="s">
        <v>82</v>
      </c>
      <c r="AY184" s="158" t="s">
        <v>128</v>
      </c>
    </row>
    <row r="185" spans="1:65" s="2" customFormat="1" ht="16.5" customHeight="1">
      <c r="A185" s="30"/>
      <c r="B185" s="142"/>
      <c r="C185" s="143" t="s">
        <v>235</v>
      </c>
      <c r="D185" s="143" t="s">
        <v>131</v>
      </c>
      <c r="E185" s="144" t="s">
        <v>207</v>
      </c>
      <c r="F185" s="145" t="s">
        <v>208</v>
      </c>
      <c r="G185" s="146" t="s">
        <v>199</v>
      </c>
      <c r="H185" s="147">
        <v>3.0000000000000001E-3</v>
      </c>
      <c r="I185" s="147"/>
      <c r="J185" s="147">
        <f>ROUND(I185*H185,3)</f>
        <v>0</v>
      </c>
      <c r="K185" s="148"/>
      <c r="L185" s="31"/>
      <c r="M185" s="149" t="s">
        <v>1</v>
      </c>
      <c r="N185" s="150" t="s">
        <v>40</v>
      </c>
      <c r="O185" s="151">
        <v>0.59799999999999998</v>
      </c>
      <c r="P185" s="151">
        <f>O185*H185</f>
        <v>1.794E-3</v>
      </c>
      <c r="Q185" s="151">
        <v>0</v>
      </c>
      <c r="R185" s="151">
        <f>Q185*H185</f>
        <v>0</v>
      </c>
      <c r="S185" s="151">
        <v>0</v>
      </c>
      <c r="T185" s="152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3" t="s">
        <v>135</v>
      </c>
      <c r="AT185" s="153" t="s">
        <v>131</v>
      </c>
      <c r="AU185" s="153" t="s">
        <v>136</v>
      </c>
      <c r="AY185" s="18" t="s">
        <v>128</v>
      </c>
      <c r="BE185" s="154">
        <f>IF(N185="základná",J185,0)</f>
        <v>0</v>
      </c>
      <c r="BF185" s="154">
        <f>IF(N185="znížená",J185,0)</f>
        <v>0</v>
      </c>
      <c r="BG185" s="154">
        <f>IF(N185="zákl. prenesená",J185,0)</f>
        <v>0</v>
      </c>
      <c r="BH185" s="154">
        <f>IF(N185="zníž. prenesená",J185,0)</f>
        <v>0</v>
      </c>
      <c r="BI185" s="154">
        <f>IF(N185="nulová",J185,0)</f>
        <v>0</v>
      </c>
      <c r="BJ185" s="18" t="s">
        <v>136</v>
      </c>
      <c r="BK185" s="155">
        <f>ROUND(I185*H185,3)</f>
        <v>0</v>
      </c>
      <c r="BL185" s="18" t="s">
        <v>135</v>
      </c>
      <c r="BM185" s="153" t="s">
        <v>571</v>
      </c>
    </row>
    <row r="186" spans="1:65" s="2" customFormat="1" ht="21.75" customHeight="1">
      <c r="A186" s="30"/>
      <c r="B186" s="142"/>
      <c r="C186" s="143" t="s">
        <v>240</v>
      </c>
      <c r="D186" s="143" t="s">
        <v>131</v>
      </c>
      <c r="E186" s="144" t="s">
        <v>210</v>
      </c>
      <c r="F186" s="145" t="s">
        <v>211</v>
      </c>
      <c r="G186" s="146" t="s">
        <v>199</v>
      </c>
      <c r="H186" s="147">
        <v>0.06</v>
      </c>
      <c r="I186" s="147"/>
      <c r="J186" s="147">
        <f>ROUND(I186*H186,3)</f>
        <v>0</v>
      </c>
      <c r="K186" s="148"/>
      <c r="L186" s="31"/>
      <c r="M186" s="149" t="s">
        <v>1</v>
      </c>
      <c r="N186" s="150" t="s">
        <v>40</v>
      </c>
      <c r="O186" s="151">
        <v>7.0000000000000001E-3</v>
      </c>
      <c r="P186" s="151">
        <f>O186*H186</f>
        <v>4.2000000000000002E-4</v>
      </c>
      <c r="Q186" s="151">
        <v>0</v>
      </c>
      <c r="R186" s="151">
        <f>Q186*H186</f>
        <v>0</v>
      </c>
      <c r="S186" s="151">
        <v>0</v>
      </c>
      <c r="T186" s="152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3" t="s">
        <v>135</v>
      </c>
      <c r="AT186" s="153" t="s">
        <v>131</v>
      </c>
      <c r="AU186" s="153" t="s">
        <v>136</v>
      </c>
      <c r="AY186" s="18" t="s">
        <v>128</v>
      </c>
      <c r="BE186" s="154">
        <f>IF(N186="základná",J186,0)</f>
        <v>0</v>
      </c>
      <c r="BF186" s="154">
        <f>IF(N186="znížená",J186,0)</f>
        <v>0</v>
      </c>
      <c r="BG186" s="154">
        <f>IF(N186="zákl. prenesená",J186,0)</f>
        <v>0</v>
      </c>
      <c r="BH186" s="154">
        <f>IF(N186="zníž. prenesená",J186,0)</f>
        <v>0</v>
      </c>
      <c r="BI186" s="154">
        <f>IF(N186="nulová",J186,0)</f>
        <v>0</v>
      </c>
      <c r="BJ186" s="18" t="s">
        <v>136</v>
      </c>
      <c r="BK186" s="155">
        <f>ROUND(I186*H186,3)</f>
        <v>0</v>
      </c>
      <c r="BL186" s="18" t="s">
        <v>135</v>
      </c>
      <c r="BM186" s="153" t="s">
        <v>572</v>
      </c>
    </row>
    <row r="187" spans="1:65" s="13" customFormat="1" ht="11.25">
      <c r="B187" s="156"/>
      <c r="D187" s="157" t="s">
        <v>138</v>
      </c>
      <c r="F187" s="159" t="s">
        <v>573</v>
      </c>
      <c r="H187" s="160">
        <v>0.06</v>
      </c>
      <c r="L187" s="156"/>
      <c r="M187" s="161"/>
      <c r="N187" s="162"/>
      <c r="O187" s="162"/>
      <c r="P187" s="162"/>
      <c r="Q187" s="162"/>
      <c r="R187" s="162"/>
      <c r="S187" s="162"/>
      <c r="T187" s="163"/>
      <c r="AT187" s="158" t="s">
        <v>138</v>
      </c>
      <c r="AU187" s="158" t="s">
        <v>136</v>
      </c>
      <c r="AV187" s="13" t="s">
        <v>136</v>
      </c>
      <c r="AW187" s="13" t="s">
        <v>3</v>
      </c>
      <c r="AX187" s="13" t="s">
        <v>82</v>
      </c>
      <c r="AY187" s="158" t="s">
        <v>128</v>
      </c>
    </row>
    <row r="188" spans="1:65" s="2" customFormat="1" ht="21.75" customHeight="1">
      <c r="A188" s="30"/>
      <c r="B188" s="142"/>
      <c r="C188" s="143" t="s">
        <v>245</v>
      </c>
      <c r="D188" s="143" t="s">
        <v>131</v>
      </c>
      <c r="E188" s="144" t="s">
        <v>215</v>
      </c>
      <c r="F188" s="145" t="s">
        <v>216</v>
      </c>
      <c r="G188" s="146" t="s">
        <v>199</v>
      </c>
      <c r="H188" s="147">
        <v>3.0000000000000001E-3</v>
      </c>
      <c r="I188" s="147"/>
      <c r="J188" s="147">
        <f>ROUND(I188*H188,3)</f>
        <v>0</v>
      </c>
      <c r="K188" s="148"/>
      <c r="L188" s="31"/>
      <c r="M188" s="149" t="s">
        <v>1</v>
      </c>
      <c r="N188" s="150" t="s">
        <v>40</v>
      </c>
      <c r="O188" s="151">
        <v>0.89</v>
      </c>
      <c r="P188" s="151">
        <f>O188*H188</f>
        <v>2.6700000000000001E-3</v>
      </c>
      <c r="Q188" s="151">
        <v>0</v>
      </c>
      <c r="R188" s="151">
        <f>Q188*H188</f>
        <v>0</v>
      </c>
      <c r="S188" s="151">
        <v>0</v>
      </c>
      <c r="T188" s="152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3" t="s">
        <v>135</v>
      </c>
      <c r="AT188" s="153" t="s">
        <v>131</v>
      </c>
      <c r="AU188" s="153" t="s">
        <v>136</v>
      </c>
      <c r="AY188" s="18" t="s">
        <v>128</v>
      </c>
      <c r="BE188" s="154">
        <f>IF(N188="základná",J188,0)</f>
        <v>0</v>
      </c>
      <c r="BF188" s="154">
        <f>IF(N188="znížená",J188,0)</f>
        <v>0</v>
      </c>
      <c r="BG188" s="154">
        <f>IF(N188="zákl. prenesená",J188,0)</f>
        <v>0</v>
      </c>
      <c r="BH188" s="154">
        <f>IF(N188="zníž. prenesená",J188,0)</f>
        <v>0</v>
      </c>
      <c r="BI188" s="154">
        <f>IF(N188="nulová",J188,0)</f>
        <v>0</v>
      </c>
      <c r="BJ188" s="18" t="s">
        <v>136</v>
      </c>
      <c r="BK188" s="155">
        <f>ROUND(I188*H188,3)</f>
        <v>0</v>
      </c>
      <c r="BL188" s="18" t="s">
        <v>135</v>
      </c>
      <c r="BM188" s="153" t="s">
        <v>574</v>
      </c>
    </row>
    <row r="189" spans="1:65" s="2" customFormat="1" ht="21.75" customHeight="1">
      <c r="A189" s="30"/>
      <c r="B189" s="142"/>
      <c r="C189" s="143" t="s">
        <v>250</v>
      </c>
      <c r="D189" s="143" t="s">
        <v>131</v>
      </c>
      <c r="E189" s="144" t="s">
        <v>219</v>
      </c>
      <c r="F189" s="145" t="s">
        <v>220</v>
      </c>
      <c r="G189" s="146" t="s">
        <v>199</v>
      </c>
      <c r="H189" s="147">
        <v>3.0000000000000001E-3</v>
      </c>
      <c r="I189" s="147"/>
      <c r="J189" s="147">
        <f>ROUND(I189*H189,3)</f>
        <v>0</v>
      </c>
      <c r="K189" s="148"/>
      <c r="L189" s="31"/>
      <c r="M189" s="149" t="s">
        <v>1</v>
      </c>
      <c r="N189" s="150" t="s">
        <v>40</v>
      </c>
      <c r="O189" s="151">
        <v>0.1</v>
      </c>
      <c r="P189" s="151">
        <f>O189*H189</f>
        <v>3.0000000000000003E-4</v>
      </c>
      <c r="Q189" s="151">
        <v>0</v>
      </c>
      <c r="R189" s="151">
        <f>Q189*H189</f>
        <v>0</v>
      </c>
      <c r="S189" s="151">
        <v>0</v>
      </c>
      <c r="T189" s="152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3" t="s">
        <v>135</v>
      </c>
      <c r="AT189" s="153" t="s">
        <v>131</v>
      </c>
      <c r="AU189" s="153" t="s">
        <v>136</v>
      </c>
      <c r="AY189" s="18" t="s">
        <v>128</v>
      </c>
      <c r="BE189" s="154">
        <f>IF(N189="základná",J189,0)</f>
        <v>0</v>
      </c>
      <c r="BF189" s="154">
        <f>IF(N189="znížená",J189,0)</f>
        <v>0</v>
      </c>
      <c r="BG189" s="154">
        <f>IF(N189="zákl. prenesená",J189,0)</f>
        <v>0</v>
      </c>
      <c r="BH189" s="154">
        <f>IF(N189="zníž. prenesená",J189,0)</f>
        <v>0</v>
      </c>
      <c r="BI189" s="154">
        <f>IF(N189="nulová",J189,0)</f>
        <v>0</v>
      </c>
      <c r="BJ189" s="18" t="s">
        <v>136</v>
      </c>
      <c r="BK189" s="155">
        <f>ROUND(I189*H189,3)</f>
        <v>0</v>
      </c>
      <c r="BL189" s="18" t="s">
        <v>135</v>
      </c>
      <c r="BM189" s="153" t="s">
        <v>575</v>
      </c>
    </row>
    <row r="190" spans="1:65" s="2" customFormat="1" ht="21.75" customHeight="1">
      <c r="A190" s="30"/>
      <c r="B190" s="142"/>
      <c r="C190" s="143" t="s">
        <v>255</v>
      </c>
      <c r="D190" s="143" t="s">
        <v>131</v>
      </c>
      <c r="E190" s="144" t="s">
        <v>223</v>
      </c>
      <c r="F190" s="145" t="s">
        <v>224</v>
      </c>
      <c r="G190" s="146" t="s">
        <v>199</v>
      </c>
      <c r="H190" s="147">
        <v>3.0000000000000001E-3</v>
      </c>
      <c r="I190" s="147"/>
      <c r="J190" s="147">
        <f>ROUND(I190*H190,3)</f>
        <v>0</v>
      </c>
      <c r="K190" s="148"/>
      <c r="L190" s="31"/>
      <c r="M190" s="149" t="s">
        <v>1</v>
      </c>
      <c r="N190" s="150" t="s">
        <v>40</v>
      </c>
      <c r="O190" s="151">
        <v>0</v>
      </c>
      <c r="P190" s="151">
        <f>O190*H190</f>
        <v>0</v>
      </c>
      <c r="Q190" s="151">
        <v>0</v>
      </c>
      <c r="R190" s="151">
        <f>Q190*H190</f>
        <v>0</v>
      </c>
      <c r="S190" s="151">
        <v>0</v>
      </c>
      <c r="T190" s="152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3" t="s">
        <v>135</v>
      </c>
      <c r="AT190" s="153" t="s">
        <v>131</v>
      </c>
      <c r="AU190" s="153" t="s">
        <v>136</v>
      </c>
      <c r="AY190" s="18" t="s">
        <v>128</v>
      </c>
      <c r="BE190" s="154">
        <f>IF(N190="základná",J190,0)</f>
        <v>0</v>
      </c>
      <c r="BF190" s="154">
        <f>IF(N190="znížená",J190,0)</f>
        <v>0</v>
      </c>
      <c r="BG190" s="154">
        <f>IF(N190="zákl. prenesená",J190,0)</f>
        <v>0</v>
      </c>
      <c r="BH190" s="154">
        <f>IF(N190="zníž. prenesená",J190,0)</f>
        <v>0</v>
      </c>
      <c r="BI190" s="154">
        <f>IF(N190="nulová",J190,0)</f>
        <v>0</v>
      </c>
      <c r="BJ190" s="18" t="s">
        <v>136</v>
      </c>
      <c r="BK190" s="155">
        <f>ROUND(I190*H190,3)</f>
        <v>0</v>
      </c>
      <c r="BL190" s="18" t="s">
        <v>135</v>
      </c>
      <c r="BM190" s="153" t="s">
        <v>576</v>
      </c>
    </row>
    <row r="191" spans="1:65" s="12" customFormat="1" ht="22.9" customHeight="1">
      <c r="B191" s="130"/>
      <c r="D191" s="131" t="s">
        <v>73</v>
      </c>
      <c r="E191" s="140" t="s">
        <v>226</v>
      </c>
      <c r="F191" s="140" t="s">
        <v>227</v>
      </c>
      <c r="J191" s="141">
        <f>BK191</f>
        <v>0</v>
      </c>
      <c r="L191" s="130"/>
      <c r="M191" s="134"/>
      <c r="N191" s="135"/>
      <c r="O191" s="135"/>
      <c r="P191" s="136">
        <f>P192</f>
        <v>7.3489560000000003</v>
      </c>
      <c r="Q191" s="135"/>
      <c r="R191" s="136">
        <f>R192</f>
        <v>0</v>
      </c>
      <c r="S191" s="135"/>
      <c r="T191" s="137">
        <f>T192</f>
        <v>0</v>
      </c>
      <c r="AR191" s="131" t="s">
        <v>82</v>
      </c>
      <c r="AT191" s="138" t="s">
        <v>73</v>
      </c>
      <c r="AU191" s="138" t="s">
        <v>82</v>
      </c>
      <c r="AY191" s="131" t="s">
        <v>128</v>
      </c>
      <c r="BK191" s="139">
        <f>BK192</f>
        <v>0</v>
      </c>
    </row>
    <row r="192" spans="1:65" s="2" customFormat="1" ht="21.75" customHeight="1">
      <c r="A192" s="30"/>
      <c r="B192" s="142"/>
      <c r="C192" s="143" t="s">
        <v>260</v>
      </c>
      <c r="D192" s="143" t="s">
        <v>131</v>
      </c>
      <c r="E192" s="144" t="s">
        <v>228</v>
      </c>
      <c r="F192" s="145" t="s">
        <v>229</v>
      </c>
      <c r="G192" s="146" t="s">
        <v>199</v>
      </c>
      <c r="H192" s="147">
        <v>2.427</v>
      </c>
      <c r="I192" s="147"/>
      <c r="J192" s="147">
        <f>ROUND(I192*H192,3)</f>
        <v>0</v>
      </c>
      <c r="K192" s="148"/>
      <c r="L192" s="31"/>
      <c r="M192" s="149" t="s">
        <v>1</v>
      </c>
      <c r="N192" s="150" t="s">
        <v>40</v>
      </c>
      <c r="O192" s="151">
        <v>3.028</v>
      </c>
      <c r="P192" s="151">
        <f>O192*H192</f>
        <v>7.3489560000000003</v>
      </c>
      <c r="Q192" s="151">
        <v>0</v>
      </c>
      <c r="R192" s="151">
        <f>Q192*H192</f>
        <v>0</v>
      </c>
      <c r="S192" s="151">
        <v>0</v>
      </c>
      <c r="T192" s="152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3" t="s">
        <v>135</v>
      </c>
      <c r="AT192" s="153" t="s">
        <v>131</v>
      </c>
      <c r="AU192" s="153" t="s">
        <v>136</v>
      </c>
      <c r="AY192" s="18" t="s">
        <v>128</v>
      </c>
      <c r="BE192" s="154">
        <f>IF(N192="základná",J192,0)</f>
        <v>0</v>
      </c>
      <c r="BF192" s="154">
        <f>IF(N192="znížená",J192,0)</f>
        <v>0</v>
      </c>
      <c r="BG192" s="154">
        <f>IF(N192="zákl. prenesená",J192,0)</f>
        <v>0</v>
      </c>
      <c r="BH192" s="154">
        <f>IF(N192="zníž. prenesená",J192,0)</f>
        <v>0</v>
      </c>
      <c r="BI192" s="154">
        <f>IF(N192="nulová",J192,0)</f>
        <v>0</v>
      </c>
      <c r="BJ192" s="18" t="s">
        <v>136</v>
      </c>
      <c r="BK192" s="155">
        <f>ROUND(I192*H192,3)</f>
        <v>0</v>
      </c>
      <c r="BL192" s="18" t="s">
        <v>135</v>
      </c>
      <c r="BM192" s="153" t="s">
        <v>577</v>
      </c>
    </row>
    <row r="193" spans="1:65" s="12" customFormat="1" ht="25.9" customHeight="1">
      <c r="B193" s="130"/>
      <c r="D193" s="131" t="s">
        <v>73</v>
      </c>
      <c r="E193" s="132" t="s">
        <v>231</v>
      </c>
      <c r="F193" s="132" t="s">
        <v>232</v>
      </c>
      <c r="J193" s="133">
        <f>BK193</f>
        <v>0</v>
      </c>
      <c r="L193" s="130"/>
      <c r="M193" s="134"/>
      <c r="N193" s="135"/>
      <c r="O193" s="135"/>
      <c r="P193" s="136">
        <f>P194+P200+P204+P209</f>
        <v>16.816538900000001</v>
      </c>
      <c r="Q193" s="135"/>
      <c r="R193" s="136">
        <f>R194+R200+R204+R209</f>
        <v>2.074923E-2</v>
      </c>
      <c r="S193" s="135"/>
      <c r="T193" s="137">
        <f>T194+T200+T204+T209</f>
        <v>2.8350000000000003E-3</v>
      </c>
      <c r="AR193" s="131" t="s">
        <v>136</v>
      </c>
      <c r="AT193" s="138" t="s">
        <v>73</v>
      </c>
      <c r="AU193" s="138" t="s">
        <v>74</v>
      </c>
      <c r="AY193" s="131" t="s">
        <v>128</v>
      </c>
      <c r="BK193" s="139">
        <f>BK194+BK200+BK204+BK209</f>
        <v>0</v>
      </c>
    </row>
    <row r="194" spans="1:65" s="12" customFormat="1" ht="22.9" customHeight="1">
      <c r="B194" s="130"/>
      <c r="D194" s="131" t="s">
        <v>73</v>
      </c>
      <c r="E194" s="140" t="s">
        <v>345</v>
      </c>
      <c r="F194" s="140" t="s">
        <v>346</v>
      </c>
      <c r="J194" s="141">
        <f>BK194</f>
        <v>0</v>
      </c>
      <c r="L194" s="130"/>
      <c r="M194" s="134"/>
      <c r="N194" s="135"/>
      <c r="O194" s="135"/>
      <c r="P194" s="136">
        <f>SUM(P195:P199)</f>
        <v>8.034390000000001E-2</v>
      </c>
      <c r="Q194" s="135"/>
      <c r="R194" s="136">
        <f>SUM(R195:R199)</f>
        <v>2.25873E-3</v>
      </c>
      <c r="S194" s="135"/>
      <c r="T194" s="137">
        <f>SUM(T195:T199)</f>
        <v>0</v>
      </c>
      <c r="AR194" s="131" t="s">
        <v>136</v>
      </c>
      <c r="AT194" s="138" t="s">
        <v>73</v>
      </c>
      <c r="AU194" s="138" t="s">
        <v>82</v>
      </c>
      <c r="AY194" s="131" t="s">
        <v>128</v>
      </c>
      <c r="BK194" s="139">
        <f>SUM(BK195:BK199)</f>
        <v>0</v>
      </c>
    </row>
    <row r="195" spans="1:65" s="2" customFormat="1" ht="21.75" customHeight="1">
      <c r="A195" s="30"/>
      <c r="B195" s="142"/>
      <c r="C195" s="143" t="s">
        <v>266</v>
      </c>
      <c r="D195" s="143" t="s">
        <v>131</v>
      </c>
      <c r="E195" s="144" t="s">
        <v>578</v>
      </c>
      <c r="F195" s="145" t="s">
        <v>579</v>
      </c>
      <c r="G195" s="146" t="s">
        <v>177</v>
      </c>
      <c r="H195" s="147">
        <v>0.315</v>
      </c>
      <c r="I195" s="147"/>
      <c r="J195" s="147">
        <f>ROUND(I195*H195,3)</f>
        <v>0</v>
      </c>
      <c r="K195" s="148"/>
      <c r="L195" s="31"/>
      <c r="M195" s="149" t="s">
        <v>1</v>
      </c>
      <c r="N195" s="150" t="s">
        <v>40</v>
      </c>
      <c r="O195" s="151">
        <v>0.25506000000000001</v>
      </c>
      <c r="P195" s="151">
        <f>O195*H195</f>
        <v>8.034390000000001E-2</v>
      </c>
      <c r="Q195" s="151">
        <v>5.0000000000000001E-3</v>
      </c>
      <c r="R195" s="151">
        <f>Q195*H195</f>
        <v>1.575E-3</v>
      </c>
      <c r="S195" s="151">
        <v>0</v>
      </c>
      <c r="T195" s="152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3" t="s">
        <v>153</v>
      </c>
      <c r="AT195" s="153" t="s">
        <v>131</v>
      </c>
      <c r="AU195" s="153" t="s">
        <v>136</v>
      </c>
      <c r="AY195" s="18" t="s">
        <v>128</v>
      </c>
      <c r="BE195" s="154">
        <f>IF(N195="základná",J195,0)</f>
        <v>0</v>
      </c>
      <c r="BF195" s="154">
        <f>IF(N195="znížená",J195,0)</f>
        <v>0</v>
      </c>
      <c r="BG195" s="154">
        <f>IF(N195="zákl. prenesená",J195,0)</f>
        <v>0</v>
      </c>
      <c r="BH195" s="154">
        <f>IF(N195="zníž. prenesená",J195,0)</f>
        <v>0</v>
      </c>
      <c r="BI195" s="154">
        <f>IF(N195="nulová",J195,0)</f>
        <v>0</v>
      </c>
      <c r="BJ195" s="18" t="s">
        <v>136</v>
      </c>
      <c r="BK195" s="155">
        <f>ROUND(I195*H195,3)</f>
        <v>0</v>
      </c>
      <c r="BL195" s="18" t="s">
        <v>153</v>
      </c>
      <c r="BM195" s="153" t="s">
        <v>580</v>
      </c>
    </row>
    <row r="196" spans="1:65" s="13" customFormat="1" ht="11.25">
      <c r="B196" s="156"/>
      <c r="D196" s="157" t="s">
        <v>138</v>
      </c>
      <c r="E196" s="158" t="s">
        <v>1</v>
      </c>
      <c r="F196" s="159" t="s">
        <v>581</v>
      </c>
      <c r="H196" s="160">
        <v>0.315</v>
      </c>
      <c r="L196" s="156"/>
      <c r="M196" s="161"/>
      <c r="N196" s="162"/>
      <c r="O196" s="162"/>
      <c r="P196" s="162"/>
      <c r="Q196" s="162"/>
      <c r="R196" s="162"/>
      <c r="S196" s="162"/>
      <c r="T196" s="163"/>
      <c r="AT196" s="158" t="s">
        <v>138</v>
      </c>
      <c r="AU196" s="158" t="s">
        <v>136</v>
      </c>
      <c r="AV196" s="13" t="s">
        <v>136</v>
      </c>
      <c r="AW196" s="13" t="s">
        <v>28</v>
      </c>
      <c r="AX196" s="13" t="s">
        <v>82</v>
      </c>
      <c r="AY196" s="158" t="s">
        <v>128</v>
      </c>
    </row>
    <row r="197" spans="1:65" s="2" customFormat="1" ht="21.75" customHeight="1">
      <c r="A197" s="30"/>
      <c r="B197" s="142"/>
      <c r="C197" s="171" t="s">
        <v>277</v>
      </c>
      <c r="D197" s="171" t="s">
        <v>148</v>
      </c>
      <c r="E197" s="172" t="s">
        <v>582</v>
      </c>
      <c r="F197" s="173" t="s">
        <v>583</v>
      </c>
      <c r="G197" s="174" t="s">
        <v>177</v>
      </c>
      <c r="H197" s="175">
        <v>0.32100000000000001</v>
      </c>
      <c r="I197" s="175"/>
      <c r="J197" s="175">
        <f>ROUND(I197*H197,3)</f>
        <v>0</v>
      </c>
      <c r="K197" s="176"/>
      <c r="L197" s="177"/>
      <c r="M197" s="178" t="s">
        <v>1</v>
      </c>
      <c r="N197" s="179" t="s">
        <v>40</v>
      </c>
      <c r="O197" s="151">
        <v>0</v>
      </c>
      <c r="P197" s="151">
        <f>O197*H197</f>
        <v>0</v>
      </c>
      <c r="Q197" s="151">
        <v>2.1299999999999999E-3</v>
      </c>
      <c r="R197" s="151">
        <f>Q197*H197</f>
        <v>6.8373000000000001E-4</v>
      </c>
      <c r="S197" s="151">
        <v>0</v>
      </c>
      <c r="T197" s="152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53" t="s">
        <v>152</v>
      </c>
      <c r="AT197" s="153" t="s">
        <v>148</v>
      </c>
      <c r="AU197" s="153" t="s">
        <v>136</v>
      </c>
      <c r="AY197" s="18" t="s">
        <v>128</v>
      </c>
      <c r="BE197" s="154">
        <f>IF(N197="základná",J197,0)</f>
        <v>0</v>
      </c>
      <c r="BF197" s="154">
        <f>IF(N197="znížená",J197,0)</f>
        <v>0</v>
      </c>
      <c r="BG197" s="154">
        <f>IF(N197="zákl. prenesená",J197,0)</f>
        <v>0</v>
      </c>
      <c r="BH197" s="154">
        <f>IF(N197="zníž. prenesená",J197,0)</f>
        <v>0</v>
      </c>
      <c r="BI197" s="154">
        <f>IF(N197="nulová",J197,0)</f>
        <v>0</v>
      </c>
      <c r="BJ197" s="18" t="s">
        <v>136</v>
      </c>
      <c r="BK197" s="155">
        <f>ROUND(I197*H197,3)</f>
        <v>0</v>
      </c>
      <c r="BL197" s="18" t="s">
        <v>153</v>
      </c>
      <c r="BM197" s="153" t="s">
        <v>584</v>
      </c>
    </row>
    <row r="198" spans="1:65" s="13" customFormat="1" ht="11.25">
      <c r="B198" s="156"/>
      <c r="D198" s="157" t="s">
        <v>138</v>
      </c>
      <c r="E198" s="158" t="s">
        <v>1</v>
      </c>
      <c r="F198" s="159" t="s">
        <v>585</v>
      </c>
      <c r="H198" s="160">
        <v>0.32100000000000001</v>
      </c>
      <c r="L198" s="156"/>
      <c r="M198" s="161"/>
      <c r="N198" s="162"/>
      <c r="O198" s="162"/>
      <c r="P198" s="162"/>
      <c r="Q198" s="162"/>
      <c r="R198" s="162"/>
      <c r="S198" s="162"/>
      <c r="T198" s="163"/>
      <c r="AT198" s="158" t="s">
        <v>138</v>
      </c>
      <c r="AU198" s="158" t="s">
        <v>136</v>
      </c>
      <c r="AV198" s="13" t="s">
        <v>136</v>
      </c>
      <c r="AW198" s="13" t="s">
        <v>28</v>
      </c>
      <c r="AX198" s="13" t="s">
        <v>82</v>
      </c>
      <c r="AY198" s="158" t="s">
        <v>128</v>
      </c>
    </row>
    <row r="199" spans="1:65" s="2" customFormat="1" ht="21.75" customHeight="1">
      <c r="A199" s="30"/>
      <c r="B199" s="142"/>
      <c r="C199" s="143" t="s">
        <v>282</v>
      </c>
      <c r="D199" s="143" t="s">
        <v>131</v>
      </c>
      <c r="E199" s="144" t="s">
        <v>392</v>
      </c>
      <c r="F199" s="145" t="s">
        <v>393</v>
      </c>
      <c r="G199" s="146" t="s">
        <v>343</v>
      </c>
      <c r="H199" s="147">
        <v>3.4000000000000002E-2</v>
      </c>
      <c r="I199" s="147"/>
      <c r="J199" s="147">
        <f>ROUND(I199*H199,3)</f>
        <v>0</v>
      </c>
      <c r="K199" s="148"/>
      <c r="L199" s="31"/>
      <c r="M199" s="149" t="s">
        <v>1</v>
      </c>
      <c r="N199" s="150" t="s">
        <v>40</v>
      </c>
      <c r="O199" s="151">
        <v>0</v>
      </c>
      <c r="P199" s="151">
        <f>O199*H199</f>
        <v>0</v>
      </c>
      <c r="Q199" s="151">
        <v>0</v>
      </c>
      <c r="R199" s="151">
        <f>Q199*H199</f>
        <v>0</v>
      </c>
      <c r="S199" s="151">
        <v>0</v>
      </c>
      <c r="T199" s="152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3" t="s">
        <v>153</v>
      </c>
      <c r="AT199" s="153" t="s">
        <v>131</v>
      </c>
      <c r="AU199" s="153" t="s">
        <v>136</v>
      </c>
      <c r="AY199" s="18" t="s">
        <v>128</v>
      </c>
      <c r="BE199" s="154">
        <f>IF(N199="základná",J199,0)</f>
        <v>0</v>
      </c>
      <c r="BF199" s="154">
        <f>IF(N199="znížená",J199,0)</f>
        <v>0</v>
      </c>
      <c r="BG199" s="154">
        <f>IF(N199="zákl. prenesená",J199,0)</f>
        <v>0</v>
      </c>
      <c r="BH199" s="154">
        <f>IF(N199="zníž. prenesená",J199,0)</f>
        <v>0</v>
      </c>
      <c r="BI199" s="154">
        <f>IF(N199="nulová",J199,0)</f>
        <v>0</v>
      </c>
      <c r="BJ199" s="18" t="s">
        <v>136</v>
      </c>
      <c r="BK199" s="155">
        <f>ROUND(I199*H199,3)</f>
        <v>0</v>
      </c>
      <c r="BL199" s="18" t="s">
        <v>153</v>
      </c>
      <c r="BM199" s="153" t="s">
        <v>586</v>
      </c>
    </row>
    <row r="200" spans="1:65" s="12" customFormat="1" ht="22.9" customHeight="1">
      <c r="B200" s="130"/>
      <c r="D200" s="131" t="s">
        <v>73</v>
      </c>
      <c r="E200" s="140" t="s">
        <v>440</v>
      </c>
      <c r="F200" s="140" t="s">
        <v>441</v>
      </c>
      <c r="J200" s="141">
        <f>BK200</f>
        <v>0</v>
      </c>
      <c r="L200" s="130"/>
      <c r="M200" s="134"/>
      <c r="N200" s="135"/>
      <c r="O200" s="135"/>
      <c r="P200" s="136">
        <f>SUM(P201:P203)</f>
        <v>1.341858</v>
      </c>
      <c r="Q200" s="135"/>
      <c r="R200" s="136">
        <f>SUM(R201:R203)</f>
        <v>6.1320000000000003E-3</v>
      </c>
      <c r="S200" s="135"/>
      <c r="T200" s="137">
        <f>SUM(T201:T203)</f>
        <v>2.8350000000000003E-3</v>
      </c>
      <c r="AR200" s="131" t="s">
        <v>136</v>
      </c>
      <c r="AT200" s="138" t="s">
        <v>73</v>
      </c>
      <c r="AU200" s="138" t="s">
        <v>82</v>
      </c>
      <c r="AY200" s="131" t="s">
        <v>128</v>
      </c>
      <c r="BK200" s="139">
        <f>SUM(BK201:BK203)</f>
        <v>0</v>
      </c>
    </row>
    <row r="201" spans="1:65" s="2" customFormat="1" ht="21.75" customHeight="1">
      <c r="A201" s="30"/>
      <c r="B201" s="142"/>
      <c r="C201" s="143" t="s">
        <v>287</v>
      </c>
      <c r="D201" s="143" t="s">
        <v>131</v>
      </c>
      <c r="E201" s="144" t="s">
        <v>587</v>
      </c>
      <c r="F201" s="145" t="s">
        <v>588</v>
      </c>
      <c r="G201" s="146" t="s">
        <v>134</v>
      </c>
      <c r="H201" s="147">
        <v>2.1</v>
      </c>
      <c r="I201" s="147"/>
      <c r="J201" s="147">
        <f>ROUND(I201*H201,3)</f>
        <v>0</v>
      </c>
      <c r="K201" s="148"/>
      <c r="L201" s="31"/>
      <c r="M201" s="149" t="s">
        <v>1</v>
      </c>
      <c r="N201" s="150" t="s">
        <v>40</v>
      </c>
      <c r="O201" s="151">
        <v>0.56398000000000004</v>
      </c>
      <c r="P201" s="151">
        <f>O201*H201</f>
        <v>1.184358</v>
      </c>
      <c r="Q201" s="151">
        <v>2.9199999999999999E-3</v>
      </c>
      <c r="R201" s="151">
        <f>Q201*H201</f>
        <v>6.1320000000000003E-3</v>
      </c>
      <c r="S201" s="151">
        <v>0</v>
      </c>
      <c r="T201" s="152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3" t="s">
        <v>153</v>
      </c>
      <c r="AT201" s="153" t="s">
        <v>131</v>
      </c>
      <c r="AU201" s="153" t="s">
        <v>136</v>
      </c>
      <c r="AY201" s="18" t="s">
        <v>128</v>
      </c>
      <c r="BE201" s="154">
        <f>IF(N201="základná",J201,0)</f>
        <v>0</v>
      </c>
      <c r="BF201" s="154">
        <f>IF(N201="znížená",J201,0)</f>
        <v>0</v>
      </c>
      <c r="BG201" s="154">
        <f>IF(N201="zákl. prenesená",J201,0)</f>
        <v>0</v>
      </c>
      <c r="BH201" s="154">
        <f>IF(N201="zníž. prenesená",J201,0)</f>
        <v>0</v>
      </c>
      <c r="BI201" s="154">
        <f>IF(N201="nulová",J201,0)</f>
        <v>0</v>
      </c>
      <c r="BJ201" s="18" t="s">
        <v>136</v>
      </c>
      <c r="BK201" s="155">
        <f>ROUND(I201*H201,3)</f>
        <v>0</v>
      </c>
      <c r="BL201" s="18" t="s">
        <v>153</v>
      </c>
      <c r="BM201" s="153" t="s">
        <v>589</v>
      </c>
    </row>
    <row r="202" spans="1:65" s="2" customFormat="1" ht="21.75" customHeight="1">
      <c r="A202" s="30"/>
      <c r="B202" s="142"/>
      <c r="C202" s="143" t="s">
        <v>292</v>
      </c>
      <c r="D202" s="143" t="s">
        <v>131</v>
      </c>
      <c r="E202" s="144" t="s">
        <v>590</v>
      </c>
      <c r="F202" s="145" t="s">
        <v>591</v>
      </c>
      <c r="G202" s="146" t="s">
        <v>134</v>
      </c>
      <c r="H202" s="147">
        <v>2.1</v>
      </c>
      <c r="I202" s="147"/>
      <c r="J202" s="147">
        <f>ROUND(I202*H202,3)</f>
        <v>0</v>
      </c>
      <c r="K202" s="148"/>
      <c r="L202" s="31"/>
      <c r="M202" s="149" t="s">
        <v>1</v>
      </c>
      <c r="N202" s="150" t="s">
        <v>40</v>
      </c>
      <c r="O202" s="151">
        <v>7.4999999999999997E-2</v>
      </c>
      <c r="P202" s="151">
        <f>O202*H202</f>
        <v>0.1575</v>
      </c>
      <c r="Q202" s="151">
        <v>0</v>
      </c>
      <c r="R202" s="151">
        <f>Q202*H202</f>
        <v>0</v>
      </c>
      <c r="S202" s="151">
        <v>1.3500000000000001E-3</v>
      </c>
      <c r="T202" s="152">
        <f>S202*H202</f>
        <v>2.8350000000000003E-3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3" t="s">
        <v>153</v>
      </c>
      <c r="AT202" s="153" t="s">
        <v>131</v>
      </c>
      <c r="AU202" s="153" t="s">
        <v>136</v>
      </c>
      <c r="AY202" s="18" t="s">
        <v>128</v>
      </c>
      <c r="BE202" s="154">
        <f>IF(N202="základná",J202,0)</f>
        <v>0</v>
      </c>
      <c r="BF202" s="154">
        <f>IF(N202="znížená",J202,0)</f>
        <v>0</v>
      </c>
      <c r="BG202" s="154">
        <f>IF(N202="zákl. prenesená",J202,0)</f>
        <v>0</v>
      </c>
      <c r="BH202" s="154">
        <f>IF(N202="zníž. prenesená",J202,0)</f>
        <v>0</v>
      </c>
      <c r="BI202" s="154">
        <f>IF(N202="nulová",J202,0)</f>
        <v>0</v>
      </c>
      <c r="BJ202" s="18" t="s">
        <v>136</v>
      </c>
      <c r="BK202" s="155">
        <f>ROUND(I202*H202,3)</f>
        <v>0</v>
      </c>
      <c r="BL202" s="18" t="s">
        <v>153</v>
      </c>
      <c r="BM202" s="153" t="s">
        <v>592</v>
      </c>
    </row>
    <row r="203" spans="1:65" s="2" customFormat="1" ht="21.75" customHeight="1">
      <c r="A203" s="30"/>
      <c r="B203" s="142"/>
      <c r="C203" s="143" t="s">
        <v>152</v>
      </c>
      <c r="D203" s="143" t="s">
        <v>131</v>
      </c>
      <c r="E203" s="144" t="s">
        <v>477</v>
      </c>
      <c r="F203" s="145" t="s">
        <v>478</v>
      </c>
      <c r="G203" s="146" t="s">
        <v>343</v>
      </c>
      <c r="H203" s="147">
        <v>0.34899999999999998</v>
      </c>
      <c r="I203" s="147"/>
      <c r="J203" s="147">
        <f>ROUND(I203*H203,3)</f>
        <v>0</v>
      </c>
      <c r="K203" s="148"/>
      <c r="L203" s="31"/>
      <c r="M203" s="149" t="s">
        <v>1</v>
      </c>
      <c r="N203" s="150" t="s">
        <v>40</v>
      </c>
      <c r="O203" s="151">
        <v>0</v>
      </c>
      <c r="P203" s="151">
        <f>O203*H203</f>
        <v>0</v>
      </c>
      <c r="Q203" s="151">
        <v>0</v>
      </c>
      <c r="R203" s="151">
        <f>Q203*H203</f>
        <v>0</v>
      </c>
      <c r="S203" s="151">
        <v>0</v>
      </c>
      <c r="T203" s="152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3" t="s">
        <v>153</v>
      </c>
      <c r="AT203" s="153" t="s">
        <v>131</v>
      </c>
      <c r="AU203" s="153" t="s">
        <v>136</v>
      </c>
      <c r="AY203" s="18" t="s">
        <v>128</v>
      </c>
      <c r="BE203" s="154">
        <f>IF(N203="základná",J203,0)</f>
        <v>0</v>
      </c>
      <c r="BF203" s="154">
        <f>IF(N203="znížená",J203,0)</f>
        <v>0</v>
      </c>
      <c r="BG203" s="154">
        <f>IF(N203="zákl. prenesená",J203,0)</f>
        <v>0</v>
      </c>
      <c r="BH203" s="154">
        <f>IF(N203="zníž. prenesená",J203,0)</f>
        <v>0</v>
      </c>
      <c r="BI203" s="154">
        <f>IF(N203="nulová",J203,0)</f>
        <v>0</v>
      </c>
      <c r="BJ203" s="18" t="s">
        <v>136</v>
      </c>
      <c r="BK203" s="155">
        <f>ROUND(I203*H203,3)</f>
        <v>0</v>
      </c>
      <c r="BL203" s="18" t="s">
        <v>153</v>
      </c>
      <c r="BM203" s="153" t="s">
        <v>593</v>
      </c>
    </row>
    <row r="204" spans="1:65" s="12" customFormat="1" ht="22.9" customHeight="1">
      <c r="B204" s="130"/>
      <c r="D204" s="131" t="s">
        <v>73</v>
      </c>
      <c r="E204" s="140" t="s">
        <v>594</v>
      </c>
      <c r="F204" s="140" t="s">
        <v>595</v>
      </c>
      <c r="J204" s="141">
        <f>BK204</f>
        <v>0</v>
      </c>
      <c r="L204" s="130"/>
      <c r="M204" s="134"/>
      <c r="N204" s="135"/>
      <c r="O204" s="135"/>
      <c r="P204" s="136">
        <f>SUM(P205:P208)</f>
        <v>0.73539900000000002</v>
      </c>
      <c r="Q204" s="135"/>
      <c r="R204" s="136">
        <f>SUM(R205:R208)</f>
        <v>4.0950000000000003E-4</v>
      </c>
      <c r="S204" s="135"/>
      <c r="T204" s="137">
        <f>SUM(T205:T208)</f>
        <v>0</v>
      </c>
      <c r="AR204" s="131" t="s">
        <v>136</v>
      </c>
      <c r="AT204" s="138" t="s">
        <v>73</v>
      </c>
      <c r="AU204" s="138" t="s">
        <v>82</v>
      </c>
      <c r="AY204" s="131" t="s">
        <v>128</v>
      </c>
      <c r="BK204" s="139">
        <f>SUM(BK205:BK208)</f>
        <v>0</v>
      </c>
    </row>
    <row r="205" spans="1:65" s="2" customFormat="1" ht="21.75" customHeight="1">
      <c r="A205" s="30"/>
      <c r="B205" s="142"/>
      <c r="C205" s="143" t="s">
        <v>308</v>
      </c>
      <c r="D205" s="143" t="s">
        <v>131</v>
      </c>
      <c r="E205" s="144" t="s">
        <v>596</v>
      </c>
      <c r="F205" s="145" t="s">
        <v>597</v>
      </c>
      <c r="G205" s="146" t="s">
        <v>134</v>
      </c>
      <c r="H205" s="147">
        <v>2.1</v>
      </c>
      <c r="I205" s="147"/>
      <c r="J205" s="147">
        <f>ROUND(I205*H205,3)</f>
        <v>0</v>
      </c>
      <c r="K205" s="148"/>
      <c r="L205" s="31"/>
      <c r="M205" s="149" t="s">
        <v>1</v>
      </c>
      <c r="N205" s="150" t="s">
        <v>40</v>
      </c>
      <c r="O205" s="151">
        <v>0.35019</v>
      </c>
      <c r="P205" s="151">
        <f>O205*H205</f>
        <v>0.73539900000000002</v>
      </c>
      <c r="Q205" s="151">
        <v>9.0000000000000006E-5</v>
      </c>
      <c r="R205" s="151">
        <f>Q205*H205</f>
        <v>1.8900000000000001E-4</v>
      </c>
      <c r="S205" s="151">
        <v>0</v>
      </c>
      <c r="T205" s="152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3" t="s">
        <v>153</v>
      </c>
      <c r="AT205" s="153" t="s">
        <v>131</v>
      </c>
      <c r="AU205" s="153" t="s">
        <v>136</v>
      </c>
      <c r="AY205" s="18" t="s">
        <v>128</v>
      </c>
      <c r="BE205" s="154">
        <f>IF(N205="základná",J205,0)</f>
        <v>0</v>
      </c>
      <c r="BF205" s="154">
        <f>IF(N205="znížená",J205,0)</f>
        <v>0</v>
      </c>
      <c r="BG205" s="154">
        <f>IF(N205="zákl. prenesená",J205,0)</f>
        <v>0</v>
      </c>
      <c r="BH205" s="154">
        <f>IF(N205="zníž. prenesená",J205,0)</f>
        <v>0</v>
      </c>
      <c r="BI205" s="154">
        <f>IF(N205="nulová",J205,0)</f>
        <v>0</v>
      </c>
      <c r="BJ205" s="18" t="s">
        <v>136</v>
      </c>
      <c r="BK205" s="155">
        <f>ROUND(I205*H205,3)</f>
        <v>0</v>
      </c>
      <c r="BL205" s="18" t="s">
        <v>153</v>
      </c>
      <c r="BM205" s="153" t="s">
        <v>598</v>
      </c>
    </row>
    <row r="206" spans="1:65" s="2" customFormat="1" ht="33" customHeight="1">
      <c r="A206" s="30"/>
      <c r="B206" s="142"/>
      <c r="C206" s="171" t="s">
        <v>313</v>
      </c>
      <c r="D206" s="171" t="s">
        <v>148</v>
      </c>
      <c r="E206" s="172" t="s">
        <v>599</v>
      </c>
      <c r="F206" s="173" t="s">
        <v>600</v>
      </c>
      <c r="G206" s="174" t="s">
        <v>134</v>
      </c>
      <c r="H206" s="175">
        <v>2.2050000000000001</v>
      </c>
      <c r="I206" s="175"/>
      <c r="J206" s="175">
        <f>ROUND(I206*H206,3)</f>
        <v>0</v>
      </c>
      <c r="K206" s="176"/>
      <c r="L206" s="177"/>
      <c r="M206" s="178" t="s">
        <v>1</v>
      </c>
      <c r="N206" s="179" t="s">
        <v>40</v>
      </c>
      <c r="O206" s="151">
        <v>0</v>
      </c>
      <c r="P206" s="151">
        <f>O206*H206</f>
        <v>0</v>
      </c>
      <c r="Q206" s="151">
        <v>1E-4</v>
      </c>
      <c r="R206" s="151">
        <f>Q206*H206</f>
        <v>2.2050000000000002E-4</v>
      </c>
      <c r="S206" s="151">
        <v>0</v>
      </c>
      <c r="T206" s="152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3" t="s">
        <v>152</v>
      </c>
      <c r="AT206" s="153" t="s">
        <v>148</v>
      </c>
      <c r="AU206" s="153" t="s">
        <v>136</v>
      </c>
      <c r="AY206" s="18" t="s">
        <v>128</v>
      </c>
      <c r="BE206" s="154">
        <f>IF(N206="základná",J206,0)</f>
        <v>0</v>
      </c>
      <c r="BF206" s="154">
        <f>IF(N206="znížená",J206,0)</f>
        <v>0</v>
      </c>
      <c r="BG206" s="154">
        <f>IF(N206="zákl. prenesená",J206,0)</f>
        <v>0</v>
      </c>
      <c r="BH206" s="154">
        <f>IF(N206="zníž. prenesená",J206,0)</f>
        <v>0</v>
      </c>
      <c r="BI206" s="154">
        <f>IF(N206="nulová",J206,0)</f>
        <v>0</v>
      </c>
      <c r="BJ206" s="18" t="s">
        <v>136</v>
      </c>
      <c r="BK206" s="155">
        <f>ROUND(I206*H206,3)</f>
        <v>0</v>
      </c>
      <c r="BL206" s="18" t="s">
        <v>153</v>
      </c>
      <c r="BM206" s="153" t="s">
        <v>601</v>
      </c>
    </row>
    <row r="207" spans="1:65" s="13" customFormat="1" ht="11.25">
      <c r="B207" s="156"/>
      <c r="D207" s="157" t="s">
        <v>138</v>
      </c>
      <c r="F207" s="159" t="s">
        <v>602</v>
      </c>
      <c r="H207" s="160">
        <v>2.2050000000000001</v>
      </c>
      <c r="L207" s="156"/>
      <c r="M207" s="161"/>
      <c r="N207" s="162"/>
      <c r="O207" s="162"/>
      <c r="P207" s="162"/>
      <c r="Q207" s="162"/>
      <c r="R207" s="162"/>
      <c r="S207" s="162"/>
      <c r="T207" s="163"/>
      <c r="AT207" s="158" t="s">
        <v>138</v>
      </c>
      <c r="AU207" s="158" t="s">
        <v>136</v>
      </c>
      <c r="AV207" s="13" t="s">
        <v>136</v>
      </c>
      <c r="AW207" s="13" t="s">
        <v>3</v>
      </c>
      <c r="AX207" s="13" t="s">
        <v>82</v>
      </c>
      <c r="AY207" s="158" t="s">
        <v>128</v>
      </c>
    </row>
    <row r="208" spans="1:65" s="2" customFormat="1" ht="21.75" customHeight="1">
      <c r="A208" s="30"/>
      <c r="B208" s="142"/>
      <c r="C208" s="143" t="s">
        <v>317</v>
      </c>
      <c r="D208" s="143" t="s">
        <v>131</v>
      </c>
      <c r="E208" s="144" t="s">
        <v>603</v>
      </c>
      <c r="F208" s="145" t="s">
        <v>604</v>
      </c>
      <c r="G208" s="146" t="s">
        <v>343</v>
      </c>
      <c r="H208" s="147">
        <v>0.188</v>
      </c>
      <c r="I208" s="147"/>
      <c r="J208" s="147">
        <f>ROUND(I208*H208,3)</f>
        <v>0</v>
      </c>
      <c r="K208" s="148"/>
      <c r="L208" s="31"/>
      <c r="M208" s="149" t="s">
        <v>1</v>
      </c>
      <c r="N208" s="150" t="s">
        <v>40</v>
      </c>
      <c r="O208" s="151">
        <v>0</v>
      </c>
      <c r="P208" s="151">
        <f>O208*H208</f>
        <v>0</v>
      </c>
      <c r="Q208" s="151">
        <v>0</v>
      </c>
      <c r="R208" s="151">
        <f>Q208*H208</f>
        <v>0</v>
      </c>
      <c r="S208" s="151">
        <v>0</v>
      </c>
      <c r="T208" s="152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3" t="s">
        <v>153</v>
      </c>
      <c r="AT208" s="153" t="s">
        <v>131</v>
      </c>
      <c r="AU208" s="153" t="s">
        <v>136</v>
      </c>
      <c r="AY208" s="18" t="s">
        <v>128</v>
      </c>
      <c r="BE208" s="154">
        <f>IF(N208="základná",J208,0)</f>
        <v>0</v>
      </c>
      <c r="BF208" s="154">
        <f>IF(N208="znížená",J208,0)</f>
        <v>0</v>
      </c>
      <c r="BG208" s="154">
        <f>IF(N208="zákl. prenesená",J208,0)</f>
        <v>0</v>
      </c>
      <c r="BH208" s="154">
        <f>IF(N208="zníž. prenesená",J208,0)</f>
        <v>0</v>
      </c>
      <c r="BI208" s="154">
        <f>IF(N208="nulová",J208,0)</f>
        <v>0</v>
      </c>
      <c r="BJ208" s="18" t="s">
        <v>136</v>
      </c>
      <c r="BK208" s="155">
        <f>ROUND(I208*H208,3)</f>
        <v>0</v>
      </c>
      <c r="BL208" s="18" t="s">
        <v>153</v>
      </c>
      <c r="BM208" s="153" t="s">
        <v>605</v>
      </c>
    </row>
    <row r="209" spans="1:65" s="12" customFormat="1" ht="22.9" customHeight="1">
      <c r="B209" s="130"/>
      <c r="D209" s="131" t="s">
        <v>73</v>
      </c>
      <c r="E209" s="140" t="s">
        <v>606</v>
      </c>
      <c r="F209" s="140" t="s">
        <v>607</v>
      </c>
      <c r="J209" s="141">
        <f>BK209</f>
        <v>0</v>
      </c>
      <c r="L209" s="130"/>
      <c r="M209" s="134"/>
      <c r="N209" s="135"/>
      <c r="O209" s="135"/>
      <c r="P209" s="136">
        <f>SUM(P210:P216)</f>
        <v>14.658938000000001</v>
      </c>
      <c r="Q209" s="135"/>
      <c r="R209" s="136">
        <f>SUM(R210:R216)</f>
        <v>1.1949000000000001E-2</v>
      </c>
      <c r="S209" s="135"/>
      <c r="T209" s="137">
        <f>SUM(T210:T216)</f>
        <v>0</v>
      </c>
      <c r="AR209" s="131" t="s">
        <v>136</v>
      </c>
      <c r="AT209" s="138" t="s">
        <v>73</v>
      </c>
      <c r="AU209" s="138" t="s">
        <v>82</v>
      </c>
      <c r="AY209" s="131" t="s">
        <v>128</v>
      </c>
      <c r="BK209" s="139">
        <f>SUM(BK210:BK216)</f>
        <v>0</v>
      </c>
    </row>
    <row r="210" spans="1:65" s="2" customFormat="1" ht="21.75" customHeight="1">
      <c r="A210" s="30"/>
      <c r="B210" s="142"/>
      <c r="C210" s="143" t="s">
        <v>322</v>
      </c>
      <c r="D210" s="143" t="s">
        <v>131</v>
      </c>
      <c r="E210" s="144" t="s">
        <v>608</v>
      </c>
      <c r="F210" s="145" t="s">
        <v>609</v>
      </c>
      <c r="G210" s="146" t="s">
        <v>263</v>
      </c>
      <c r="H210" s="147">
        <v>98.98</v>
      </c>
      <c r="I210" s="147"/>
      <c r="J210" s="147">
        <f>ROUND(I210*H210,3)</f>
        <v>0</v>
      </c>
      <c r="K210" s="148"/>
      <c r="L210" s="31"/>
      <c r="M210" s="149" t="s">
        <v>1</v>
      </c>
      <c r="N210" s="150" t="s">
        <v>40</v>
      </c>
      <c r="O210" s="151">
        <v>9.9099999999999994E-2</v>
      </c>
      <c r="P210" s="151">
        <f>O210*H210</f>
        <v>9.8089180000000002</v>
      </c>
      <c r="Q210" s="151">
        <v>5.0000000000000002E-5</v>
      </c>
      <c r="R210" s="151">
        <f>Q210*H210</f>
        <v>4.9490000000000003E-3</v>
      </c>
      <c r="S210" s="151">
        <v>0</v>
      </c>
      <c r="T210" s="152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3" t="s">
        <v>153</v>
      </c>
      <c r="AT210" s="153" t="s">
        <v>131</v>
      </c>
      <c r="AU210" s="153" t="s">
        <v>136</v>
      </c>
      <c r="AY210" s="18" t="s">
        <v>128</v>
      </c>
      <c r="BE210" s="154">
        <f>IF(N210="základná",J210,0)</f>
        <v>0</v>
      </c>
      <c r="BF210" s="154">
        <f>IF(N210="znížená",J210,0)</f>
        <v>0</v>
      </c>
      <c r="BG210" s="154">
        <f>IF(N210="zákl. prenesená",J210,0)</f>
        <v>0</v>
      </c>
      <c r="BH210" s="154">
        <f>IF(N210="zníž. prenesená",J210,0)</f>
        <v>0</v>
      </c>
      <c r="BI210" s="154">
        <f>IF(N210="nulová",J210,0)</f>
        <v>0</v>
      </c>
      <c r="BJ210" s="18" t="s">
        <v>136</v>
      </c>
      <c r="BK210" s="155">
        <f>ROUND(I210*H210,3)</f>
        <v>0</v>
      </c>
      <c r="BL210" s="18" t="s">
        <v>153</v>
      </c>
      <c r="BM210" s="153" t="s">
        <v>610</v>
      </c>
    </row>
    <row r="211" spans="1:65" s="13" customFormat="1" ht="11.25">
      <c r="B211" s="156"/>
      <c r="D211" s="157" t="s">
        <v>138</v>
      </c>
      <c r="E211" s="158" t="s">
        <v>1</v>
      </c>
      <c r="F211" s="159" t="s">
        <v>611</v>
      </c>
      <c r="H211" s="160">
        <v>98.98</v>
      </c>
      <c r="L211" s="156"/>
      <c r="M211" s="161"/>
      <c r="N211" s="162"/>
      <c r="O211" s="162"/>
      <c r="P211" s="162"/>
      <c r="Q211" s="162"/>
      <c r="R211" s="162"/>
      <c r="S211" s="162"/>
      <c r="T211" s="163"/>
      <c r="AT211" s="158" t="s">
        <v>138</v>
      </c>
      <c r="AU211" s="158" t="s">
        <v>136</v>
      </c>
      <c r="AV211" s="13" t="s">
        <v>136</v>
      </c>
      <c r="AW211" s="13" t="s">
        <v>28</v>
      </c>
      <c r="AX211" s="13" t="s">
        <v>82</v>
      </c>
      <c r="AY211" s="158" t="s">
        <v>128</v>
      </c>
    </row>
    <row r="212" spans="1:65" s="2" customFormat="1" ht="21.75" customHeight="1">
      <c r="A212" s="30"/>
      <c r="B212" s="142"/>
      <c r="C212" s="171" t="s">
        <v>326</v>
      </c>
      <c r="D212" s="171" t="s">
        <v>148</v>
      </c>
      <c r="E212" s="172" t="s">
        <v>612</v>
      </c>
      <c r="F212" s="173" t="s">
        <v>613</v>
      </c>
      <c r="G212" s="174" t="s">
        <v>134</v>
      </c>
      <c r="H212" s="175">
        <v>14</v>
      </c>
      <c r="I212" s="175"/>
      <c r="J212" s="175">
        <f>ROUND(I212*H212,3)</f>
        <v>0</v>
      </c>
      <c r="K212" s="176"/>
      <c r="L212" s="177"/>
      <c r="M212" s="178" t="s">
        <v>1</v>
      </c>
      <c r="N212" s="179" t="s">
        <v>40</v>
      </c>
      <c r="O212" s="151">
        <v>0</v>
      </c>
      <c r="P212" s="151">
        <f>O212*H212</f>
        <v>0</v>
      </c>
      <c r="Q212" s="151">
        <v>5.0000000000000001E-4</v>
      </c>
      <c r="R212" s="151">
        <f>Q212*H212</f>
        <v>7.0000000000000001E-3</v>
      </c>
      <c r="S212" s="151">
        <v>0</v>
      </c>
      <c r="T212" s="152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3" t="s">
        <v>152</v>
      </c>
      <c r="AT212" s="153" t="s">
        <v>148</v>
      </c>
      <c r="AU212" s="153" t="s">
        <v>136</v>
      </c>
      <c r="AY212" s="18" t="s">
        <v>128</v>
      </c>
      <c r="BE212" s="154">
        <f>IF(N212="základná",J212,0)</f>
        <v>0</v>
      </c>
      <c r="BF212" s="154">
        <f>IF(N212="znížená",J212,0)</f>
        <v>0</v>
      </c>
      <c r="BG212" s="154">
        <f>IF(N212="zákl. prenesená",J212,0)</f>
        <v>0</v>
      </c>
      <c r="BH212" s="154">
        <f>IF(N212="zníž. prenesená",J212,0)</f>
        <v>0</v>
      </c>
      <c r="BI212" s="154">
        <f>IF(N212="nulová",J212,0)</f>
        <v>0</v>
      </c>
      <c r="BJ212" s="18" t="s">
        <v>136</v>
      </c>
      <c r="BK212" s="155">
        <f>ROUND(I212*H212,3)</f>
        <v>0</v>
      </c>
      <c r="BL212" s="18" t="s">
        <v>153</v>
      </c>
      <c r="BM212" s="153" t="s">
        <v>614</v>
      </c>
    </row>
    <row r="213" spans="1:65" s="13" customFormat="1" ht="11.25">
      <c r="B213" s="156"/>
      <c r="D213" s="157" t="s">
        <v>138</v>
      </c>
      <c r="E213" s="158" t="s">
        <v>1</v>
      </c>
      <c r="F213" s="159" t="s">
        <v>615</v>
      </c>
      <c r="H213" s="160">
        <v>14</v>
      </c>
      <c r="L213" s="156"/>
      <c r="M213" s="161"/>
      <c r="N213" s="162"/>
      <c r="O213" s="162"/>
      <c r="P213" s="162"/>
      <c r="Q213" s="162"/>
      <c r="R213" s="162"/>
      <c r="S213" s="162"/>
      <c r="T213" s="163"/>
      <c r="AT213" s="158" t="s">
        <v>138</v>
      </c>
      <c r="AU213" s="158" t="s">
        <v>136</v>
      </c>
      <c r="AV213" s="13" t="s">
        <v>136</v>
      </c>
      <c r="AW213" s="13" t="s">
        <v>28</v>
      </c>
      <c r="AX213" s="13" t="s">
        <v>82</v>
      </c>
      <c r="AY213" s="158" t="s">
        <v>128</v>
      </c>
    </row>
    <row r="214" spans="1:65" s="2" customFormat="1" ht="21.75" customHeight="1">
      <c r="A214" s="30"/>
      <c r="B214" s="142"/>
      <c r="C214" s="143" t="s">
        <v>331</v>
      </c>
      <c r="D214" s="143" t="s">
        <v>131</v>
      </c>
      <c r="E214" s="144" t="s">
        <v>616</v>
      </c>
      <c r="F214" s="145" t="s">
        <v>617</v>
      </c>
      <c r="G214" s="146" t="s">
        <v>263</v>
      </c>
      <c r="H214" s="147">
        <v>98.98</v>
      </c>
      <c r="I214" s="147"/>
      <c r="J214" s="147">
        <f>ROUND(I214*H214,3)</f>
        <v>0</v>
      </c>
      <c r="K214" s="148"/>
      <c r="L214" s="31"/>
      <c r="M214" s="149" t="s">
        <v>1</v>
      </c>
      <c r="N214" s="150" t="s">
        <v>40</v>
      </c>
      <c r="O214" s="151">
        <v>4.9000000000000002E-2</v>
      </c>
      <c r="P214" s="151">
        <f>O214*H214</f>
        <v>4.8500200000000007</v>
      </c>
      <c r="Q214" s="151">
        <v>0</v>
      </c>
      <c r="R214" s="151">
        <f>Q214*H214</f>
        <v>0</v>
      </c>
      <c r="S214" s="151">
        <v>0</v>
      </c>
      <c r="T214" s="152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53" t="s">
        <v>153</v>
      </c>
      <c r="AT214" s="153" t="s">
        <v>131</v>
      </c>
      <c r="AU214" s="153" t="s">
        <v>136</v>
      </c>
      <c r="AY214" s="18" t="s">
        <v>128</v>
      </c>
      <c r="BE214" s="154">
        <f>IF(N214="základná",J214,0)</f>
        <v>0</v>
      </c>
      <c r="BF214" s="154">
        <f>IF(N214="znížená",J214,0)</f>
        <v>0</v>
      </c>
      <c r="BG214" s="154">
        <f>IF(N214="zákl. prenesená",J214,0)</f>
        <v>0</v>
      </c>
      <c r="BH214" s="154">
        <f>IF(N214="zníž. prenesená",J214,0)</f>
        <v>0</v>
      </c>
      <c r="BI214" s="154">
        <f>IF(N214="nulová",J214,0)</f>
        <v>0</v>
      </c>
      <c r="BJ214" s="18" t="s">
        <v>136</v>
      </c>
      <c r="BK214" s="155">
        <f>ROUND(I214*H214,3)</f>
        <v>0</v>
      </c>
      <c r="BL214" s="18" t="s">
        <v>153</v>
      </c>
      <c r="BM214" s="153" t="s">
        <v>618</v>
      </c>
    </row>
    <row r="215" spans="1:65" s="13" customFormat="1" ht="11.25">
      <c r="B215" s="156"/>
      <c r="D215" s="157" t="s">
        <v>138</v>
      </c>
      <c r="E215" s="158" t="s">
        <v>1</v>
      </c>
      <c r="F215" s="159" t="s">
        <v>619</v>
      </c>
      <c r="H215" s="160">
        <v>98.98</v>
      </c>
      <c r="L215" s="156"/>
      <c r="M215" s="161"/>
      <c r="N215" s="162"/>
      <c r="O215" s="162"/>
      <c r="P215" s="162"/>
      <c r="Q215" s="162"/>
      <c r="R215" s="162"/>
      <c r="S215" s="162"/>
      <c r="T215" s="163"/>
      <c r="AT215" s="158" t="s">
        <v>138</v>
      </c>
      <c r="AU215" s="158" t="s">
        <v>136</v>
      </c>
      <c r="AV215" s="13" t="s">
        <v>136</v>
      </c>
      <c r="AW215" s="13" t="s">
        <v>28</v>
      </c>
      <c r="AX215" s="13" t="s">
        <v>82</v>
      </c>
      <c r="AY215" s="158" t="s">
        <v>128</v>
      </c>
    </row>
    <row r="216" spans="1:65" s="2" customFormat="1" ht="21.75" customHeight="1">
      <c r="A216" s="30"/>
      <c r="B216" s="142"/>
      <c r="C216" s="143" t="s">
        <v>336</v>
      </c>
      <c r="D216" s="143" t="s">
        <v>131</v>
      </c>
      <c r="E216" s="144" t="s">
        <v>620</v>
      </c>
      <c r="F216" s="145" t="s">
        <v>621</v>
      </c>
      <c r="G216" s="146" t="s">
        <v>343</v>
      </c>
      <c r="H216" s="147">
        <v>7.2679999999999998</v>
      </c>
      <c r="I216" s="147"/>
      <c r="J216" s="147">
        <f>ROUND(I216*H216,3)</f>
        <v>0</v>
      </c>
      <c r="K216" s="148"/>
      <c r="L216" s="31"/>
      <c r="M216" s="196" t="s">
        <v>1</v>
      </c>
      <c r="N216" s="197" t="s">
        <v>40</v>
      </c>
      <c r="O216" s="198">
        <v>0</v>
      </c>
      <c r="P216" s="198">
        <f>O216*H216</f>
        <v>0</v>
      </c>
      <c r="Q216" s="198">
        <v>0</v>
      </c>
      <c r="R216" s="198">
        <f>Q216*H216</f>
        <v>0</v>
      </c>
      <c r="S216" s="198">
        <v>0</v>
      </c>
      <c r="T216" s="199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53" t="s">
        <v>153</v>
      </c>
      <c r="AT216" s="153" t="s">
        <v>131</v>
      </c>
      <c r="AU216" s="153" t="s">
        <v>136</v>
      </c>
      <c r="AY216" s="18" t="s">
        <v>128</v>
      </c>
      <c r="BE216" s="154">
        <f>IF(N216="základná",J216,0)</f>
        <v>0</v>
      </c>
      <c r="BF216" s="154">
        <f>IF(N216="znížená",J216,0)</f>
        <v>0</v>
      </c>
      <c r="BG216" s="154">
        <f>IF(N216="zákl. prenesená",J216,0)</f>
        <v>0</v>
      </c>
      <c r="BH216" s="154">
        <f>IF(N216="zníž. prenesená",J216,0)</f>
        <v>0</v>
      </c>
      <c r="BI216" s="154">
        <f>IF(N216="nulová",J216,0)</f>
        <v>0</v>
      </c>
      <c r="BJ216" s="18" t="s">
        <v>136</v>
      </c>
      <c r="BK216" s="155">
        <f>ROUND(I216*H216,3)</f>
        <v>0</v>
      </c>
      <c r="BL216" s="18" t="s">
        <v>153</v>
      </c>
      <c r="BM216" s="153" t="s">
        <v>622</v>
      </c>
    </row>
    <row r="217" spans="1:65" s="2" customFormat="1" ht="6.95" customHeight="1">
      <c r="A217" s="30"/>
      <c r="B217" s="45"/>
      <c r="C217" s="46"/>
      <c r="D217" s="46"/>
      <c r="E217" s="46"/>
      <c r="F217" s="46"/>
      <c r="G217" s="46"/>
      <c r="H217" s="46"/>
      <c r="I217" s="46"/>
      <c r="J217" s="46"/>
      <c r="K217" s="46"/>
      <c r="L217" s="31"/>
      <c r="M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</row>
  </sheetData>
  <autoFilter ref="C124:K216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8"/>
  <sheetViews>
    <sheetView showGridLines="0" topLeftCell="A110" workbookViewId="0">
      <selection activeCell="H131" sqref="H131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1"/>
    </row>
    <row r="2" spans="1:46" s="1" customFormat="1" ht="36.950000000000003" customHeight="1">
      <c r="L2" s="233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8" t="s">
        <v>89</v>
      </c>
    </row>
    <row r="3" spans="1:46" s="1" customFormat="1" ht="6.95" hidden="1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4.95" hidden="1" customHeight="1">
      <c r="B4" s="21"/>
      <c r="D4" s="22" t="s">
        <v>93</v>
      </c>
      <c r="L4" s="21"/>
      <c r="M4" s="92" t="s">
        <v>9</v>
      </c>
      <c r="AT4" s="18" t="s">
        <v>3</v>
      </c>
    </row>
    <row r="5" spans="1:46" s="1" customFormat="1" ht="6.95" hidden="1" customHeight="1">
      <c r="B5" s="21"/>
      <c r="L5" s="21"/>
    </row>
    <row r="6" spans="1:46" s="1" customFormat="1" ht="12" hidden="1" customHeight="1">
      <c r="B6" s="21"/>
      <c r="D6" s="27" t="s">
        <v>12</v>
      </c>
      <c r="L6" s="21"/>
    </row>
    <row r="7" spans="1:46" s="1" customFormat="1" ht="16.5" hidden="1" customHeight="1">
      <c r="B7" s="21"/>
      <c r="E7" s="234" t="str">
        <f>'Rekapitulácia stavby'!K6</f>
        <v>Oprava strešného plášťa bytového domu na ul. Jesenná č.13, Poprad</v>
      </c>
      <c r="F7" s="235"/>
      <c r="G7" s="235"/>
      <c r="H7" s="235"/>
      <c r="L7" s="21"/>
    </row>
    <row r="8" spans="1:46" s="2" customFormat="1" ht="12" hidden="1" customHeight="1">
      <c r="A8" s="30"/>
      <c r="B8" s="31"/>
      <c r="C8" s="30"/>
      <c r="D8" s="27" t="s">
        <v>94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200" t="s">
        <v>623</v>
      </c>
      <c r="F9" s="236"/>
      <c r="G9" s="236"/>
      <c r="H9" s="236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7" t="s">
        <v>14</v>
      </c>
      <c r="E11" s="30"/>
      <c r="F11" s="25" t="s">
        <v>1</v>
      </c>
      <c r="G11" s="30"/>
      <c r="H11" s="30"/>
      <c r="I11" s="27" t="s">
        <v>15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7" t="s">
        <v>16</v>
      </c>
      <c r="E12" s="30"/>
      <c r="F12" s="25" t="s">
        <v>17</v>
      </c>
      <c r="G12" s="30"/>
      <c r="H12" s="30"/>
      <c r="I12" s="27" t="s">
        <v>18</v>
      </c>
      <c r="J12" s="53" t="str">
        <f>'Rekapitulácia stavby'!AN8</f>
        <v>18. 6. 2021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7" t="s">
        <v>20</v>
      </c>
      <c r="E14" s="30"/>
      <c r="F14" s="30"/>
      <c r="G14" s="30"/>
      <c r="H14" s="30"/>
      <c r="I14" s="27" t="s">
        <v>21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5" t="s">
        <v>22</v>
      </c>
      <c r="F15" s="30"/>
      <c r="G15" s="30"/>
      <c r="H15" s="30"/>
      <c r="I15" s="27" t="s">
        <v>23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7" t="s">
        <v>24</v>
      </c>
      <c r="E17" s="30"/>
      <c r="F17" s="30"/>
      <c r="G17" s="30"/>
      <c r="H17" s="30"/>
      <c r="I17" s="27" t="s">
        <v>21</v>
      </c>
      <c r="J17" s="25" t="str">
        <f>'Rekapitulácia stavby'!AN13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19" t="str">
        <f>'Rekapitulácia stavby'!E14</f>
        <v xml:space="preserve"> </v>
      </c>
      <c r="F18" s="219"/>
      <c r="G18" s="219"/>
      <c r="H18" s="219"/>
      <c r="I18" s="27" t="s">
        <v>23</v>
      </c>
      <c r="J18" s="25" t="str">
        <f>'Rekapitulácia stavby'!AN14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7" t="s">
        <v>26</v>
      </c>
      <c r="E20" s="30"/>
      <c r="F20" s="30"/>
      <c r="G20" s="30"/>
      <c r="H20" s="30"/>
      <c r="I20" s="27" t="s">
        <v>21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5" t="s">
        <v>27</v>
      </c>
      <c r="F21" s="30"/>
      <c r="G21" s="30"/>
      <c r="H21" s="30"/>
      <c r="I21" s="27" t="s">
        <v>23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7" t="s">
        <v>30</v>
      </c>
      <c r="E23" s="30"/>
      <c r="F23" s="30"/>
      <c r="G23" s="30"/>
      <c r="H23" s="30"/>
      <c r="I23" s="27" t="s">
        <v>21</v>
      </c>
      <c r="J23" s="25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5" t="s">
        <v>31</v>
      </c>
      <c r="F24" s="30"/>
      <c r="G24" s="30"/>
      <c r="H24" s="30"/>
      <c r="I24" s="27" t="s">
        <v>23</v>
      </c>
      <c r="J24" s="25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7" t="s">
        <v>32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3"/>
      <c r="B27" s="94"/>
      <c r="C27" s="93"/>
      <c r="D27" s="93"/>
      <c r="E27" s="222" t="s">
        <v>1</v>
      </c>
      <c r="F27" s="222"/>
      <c r="G27" s="222"/>
      <c r="H27" s="222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6" t="s">
        <v>34</v>
      </c>
      <c r="E30" s="30"/>
      <c r="F30" s="30"/>
      <c r="G30" s="30"/>
      <c r="H30" s="30"/>
      <c r="I30" s="30"/>
      <c r="J30" s="69">
        <f>ROUND(J124,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7" t="s">
        <v>38</v>
      </c>
      <c r="E33" s="27" t="s">
        <v>39</v>
      </c>
      <c r="F33" s="98">
        <f>ROUND((SUM(BE124:BE157)),  2)</f>
        <v>0</v>
      </c>
      <c r="G33" s="30"/>
      <c r="H33" s="30"/>
      <c r="I33" s="99">
        <v>0.2</v>
      </c>
      <c r="J33" s="98">
        <f>ROUND(((SUM(BE124:BE157))*I33),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7" t="s">
        <v>40</v>
      </c>
      <c r="F34" s="98">
        <f>ROUND((SUM(BF124:BF157)),  2)</f>
        <v>0</v>
      </c>
      <c r="G34" s="30"/>
      <c r="H34" s="30"/>
      <c r="I34" s="99">
        <v>0.2</v>
      </c>
      <c r="J34" s="98">
        <f>ROUND(((SUM(BF124:BF157))*I34),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41</v>
      </c>
      <c r="F35" s="98">
        <f>ROUND((SUM(BG124:BG157)),  2)</f>
        <v>0</v>
      </c>
      <c r="G35" s="30"/>
      <c r="H35" s="30"/>
      <c r="I35" s="99">
        <v>0.2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42</v>
      </c>
      <c r="F36" s="98">
        <f>ROUND((SUM(BH124:BH157)),  2)</f>
        <v>0</v>
      </c>
      <c r="G36" s="30"/>
      <c r="H36" s="30"/>
      <c r="I36" s="99">
        <v>0.2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43</v>
      </c>
      <c r="F37" s="98">
        <f>ROUND((SUM(BI124:BI157)),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100"/>
      <c r="D39" s="101" t="s">
        <v>44</v>
      </c>
      <c r="E39" s="58"/>
      <c r="F39" s="58"/>
      <c r="G39" s="102" t="s">
        <v>45</v>
      </c>
      <c r="H39" s="103" t="s">
        <v>46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21"/>
      <c r="L41" s="21"/>
    </row>
    <row r="42" spans="1:31" s="1" customFormat="1" ht="14.45" hidden="1" customHeight="1">
      <c r="B42" s="21"/>
      <c r="L42" s="21"/>
    </row>
    <row r="43" spans="1:31" s="1" customFormat="1" ht="14.45" hidden="1" customHeight="1">
      <c r="B43" s="21"/>
      <c r="L43" s="21"/>
    </row>
    <row r="44" spans="1:31" s="1" customFormat="1" ht="14.45" hidden="1" customHeight="1">
      <c r="B44" s="21"/>
      <c r="L44" s="21"/>
    </row>
    <row r="45" spans="1:31" s="1" customFormat="1" ht="14.45" hidden="1" customHeight="1">
      <c r="B45" s="21"/>
      <c r="L45" s="21"/>
    </row>
    <row r="46" spans="1:31" s="1" customFormat="1" ht="14.45" hidden="1" customHeight="1">
      <c r="B46" s="21"/>
      <c r="L46" s="21"/>
    </row>
    <row r="47" spans="1:31" s="1" customFormat="1" ht="14.45" hidden="1" customHeight="1">
      <c r="B47" s="21"/>
      <c r="L47" s="21"/>
    </row>
    <row r="48" spans="1:31" s="1" customFormat="1" ht="14.45" hidden="1" customHeight="1">
      <c r="B48" s="21"/>
      <c r="L48" s="21"/>
    </row>
    <row r="49" spans="1:31" s="1" customFormat="1" ht="14.45" hidden="1" customHeight="1">
      <c r="B49" s="21"/>
      <c r="L49" s="21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0"/>
      <c r="B61" s="31"/>
      <c r="C61" s="30"/>
      <c r="D61" s="43" t="s">
        <v>49</v>
      </c>
      <c r="E61" s="33"/>
      <c r="F61" s="106" t="s">
        <v>50</v>
      </c>
      <c r="G61" s="43" t="s">
        <v>49</v>
      </c>
      <c r="H61" s="33"/>
      <c r="I61" s="33"/>
      <c r="J61" s="107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0"/>
      <c r="B76" s="31"/>
      <c r="C76" s="30"/>
      <c r="D76" s="43" t="s">
        <v>49</v>
      </c>
      <c r="E76" s="33"/>
      <c r="F76" s="106" t="s">
        <v>50</v>
      </c>
      <c r="G76" s="43" t="s">
        <v>49</v>
      </c>
      <c r="H76" s="33"/>
      <c r="I76" s="33"/>
      <c r="J76" s="107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22" t="s">
        <v>96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7" t="s">
        <v>12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34" t="str">
        <f>E7</f>
        <v>Oprava strešného plášťa bytového domu na ul. Jesenná č.13, Poprad</v>
      </c>
      <c r="F85" s="235"/>
      <c r="G85" s="235"/>
      <c r="H85" s="235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7" t="s">
        <v>94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200" t="str">
        <f>E9</f>
        <v>03 - Výmena výplňových konštrukcií na strojovni</v>
      </c>
      <c r="F87" s="236"/>
      <c r="G87" s="236"/>
      <c r="H87" s="236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7" t="s">
        <v>16</v>
      </c>
      <c r="D89" s="30"/>
      <c r="E89" s="30"/>
      <c r="F89" s="25" t="str">
        <f>F12</f>
        <v>Jesenná č.13, Poprad</v>
      </c>
      <c r="G89" s="30"/>
      <c r="H89" s="30"/>
      <c r="I89" s="27" t="s">
        <v>18</v>
      </c>
      <c r="J89" s="53" t="str">
        <f>IF(J12="","",J12)</f>
        <v>18. 6. 2021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7" t="s">
        <v>20</v>
      </c>
      <c r="D91" s="30"/>
      <c r="E91" s="30"/>
      <c r="F91" s="25" t="str">
        <f>E15</f>
        <v>Vlastníci BaNP BD v zast. SVB DIAĽAVA POPRAD</v>
      </c>
      <c r="G91" s="30"/>
      <c r="H91" s="30"/>
      <c r="I91" s="27" t="s">
        <v>26</v>
      </c>
      <c r="J91" s="28" t="str">
        <f>E21</f>
        <v>IZOLAprojekt,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7" t="s">
        <v>24</v>
      </c>
      <c r="D92" s="30"/>
      <c r="E92" s="30"/>
      <c r="F92" s="25" t="str">
        <f>IF(E18="","",E18)</f>
        <v xml:space="preserve"> </v>
      </c>
      <c r="G92" s="30"/>
      <c r="H92" s="30"/>
      <c r="I92" s="27" t="s">
        <v>30</v>
      </c>
      <c r="J92" s="28" t="str">
        <f>E24</f>
        <v>Ing. Tomáš Brečka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8" t="s">
        <v>97</v>
      </c>
      <c r="D94" s="100"/>
      <c r="E94" s="100"/>
      <c r="F94" s="100"/>
      <c r="G94" s="100"/>
      <c r="H94" s="100"/>
      <c r="I94" s="100"/>
      <c r="J94" s="109" t="s">
        <v>98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10" t="s">
        <v>99</v>
      </c>
      <c r="D96" s="30"/>
      <c r="E96" s="30"/>
      <c r="F96" s="30"/>
      <c r="G96" s="30"/>
      <c r="H96" s="30"/>
      <c r="I96" s="30"/>
      <c r="J96" s="69">
        <f>J124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100</v>
      </c>
    </row>
    <row r="97" spans="1:31" s="9" customFormat="1" ht="24.95" hidden="1" customHeight="1">
      <c r="B97" s="111"/>
      <c r="D97" s="112" t="s">
        <v>101</v>
      </c>
      <c r="E97" s="113"/>
      <c r="F97" s="113"/>
      <c r="G97" s="113"/>
      <c r="H97" s="113"/>
      <c r="I97" s="113"/>
      <c r="J97" s="114">
        <f>J125</f>
        <v>0</v>
      </c>
      <c r="L97" s="111"/>
    </row>
    <row r="98" spans="1:31" s="10" customFormat="1" ht="19.899999999999999" hidden="1" customHeight="1">
      <c r="B98" s="115"/>
      <c r="D98" s="116" t="s">
        <v>624</v>
      </c>
      <c r="E98" s="117"/>
      <c r="F98" s="117"/>
      <c r="G98" s="117"/>
      <c r="H98" s="117"/>
      <c r="I98" s="117"/>
      <c r="J98" s="118">
        <f>J126</f>
        <v>0</v>
      </c>
      <c r="L98" s="115"/>
    </row>
    <row r="99" spans="1:31" s="10" customFormat="1" ht="19.899999999999999" hidden="1" customHeight="1">
      <c r="B99" s="115"/>
      <c r="D99" s="116" t="s">
        <v>102</v>
      </c>
      <c r="E99" s="117"/>
      <c r="F99" s="117"/>
      <c r="G99" s="117"/>
      <c r="H99" s="117"/>
      <c r="I99" s="117"/>
      <c r="J99" s="118">
        <f>J128</f>
        <v>0</v>
      </c>
      <c r="L99" s="115"/>
    </row>
    <row r="100" spans="1:31" s="10" customFormat="1" ht="19.899999999999999" hidden="1" customHeight="1">
      <c r="B100" s="115"/>
      <c r="D100" s="116" t="s">
        <v>104</v>
      </c>
      <c r="E100" s="117"/>
      <c r="F100" s="117"/>
      <c r="G100" s="117"/>
      <c r="H100" s="117"/>
      <c r="I100" s="117"/>
      <c r="J100" s="118">
        <f>J133</f>
        <v>0</v>
      </c>
      <c r="L100" s="115"/>
    </row>
    <row r="101" spans="1:31" s="10" customFormat="1" ht="19.899999999999999" hidden="1" customHeight="1">
      <c r="B101" s="115"/>
      <c r="D101" s="116" t="s">
        <v>105</v>
      </c>
      <c r="E101" s="117"/>
      <c r="F101" s="117"/>
      <c r="G101" s="117"/>
      <c r="H101" s="117"/>
      <c r="I101" s="117"/>
      <c r="J101" s="118">
        <f>J145</f>
        <v>0</v>
      </c>
      <c r="L101" s="115"/>
    </row>
    <row r="102" spans="1:31" s="9" customFormat="1" ht="24.95" hidden="1" customHeight="1">
      <c r="B102" s="111"/>
      <c r="D102" s="112" t="s">
        <v>106</v>
      </c>
      <c r="E102" s="113"/>
      <c r="F102" s="113"/>
      <c r="G102" s="113"/>
      <c r="H102" s="113"/>
      <c r="I102" s="113"/>
      <c r="J102" s="114">
        <f>J147</f>
        <v>0</v>
      </c>
      <c r="L102" s="111"/>
    </row>
    <row r="103" spans="1:31" s="10" customFormat="1" ht="19.899999999999999" hidden="1" customHeight="1">
      <c r="B103" s="115"/>
      <c r="D103" s="116" t="s">
        <v>491</v>
      </c>
      <c r="E103" s="117"/>
      <c r="F103" s="117"/>
      <c r="G103" s="117"/>
      <c r="H103" s="117"/>
      <c r="I103" s="117"/>
      <c r="J103" s="118">
        <f>J148</f>
        <v>0</v>
      </c>
      <c r="L103" s="115"/>
    </row>
    <row r="104" spans="1:31" s="10" customFormat="1" ht="19.899999999999999" hidden="1" customHeight="1">
      <c r="B104" s="115"/>
      <c r="D104" s="116" t="s">
        <v>625</v>
      </c>
      <c r="E104" s="117"/>
      <c r="F104" s="117"/>
      <c r="G104" s="117"/>
      <c r="H104" s="117"/>
      <c r="I104" s="117"/>
      <c r="J104" s="118">
        <f>J156</f>
        <v>0</v>
      </c>
      <c r="L104" s="115"/>
    </row>
    <row r="105" spans="1:31" s="2" customFormat="1" ht="21.75" hidden="1" customHeight="1">
      <c r="A105" s="30"/>
      <c r="B105" s="31"/>
      <c r="C105" s="30"/>
      <c r="D105" s="30"/>
      <c r="E105" s="30"/>
      <c r="F105" s="30"/>
      <c r="G105" s="30"/>
      <c r="H105" s="30"/>
      <c r="I105" s="30"/>
      <c r="J105" s="30"/>
      <c r="K105" s="30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6.95" hidden="1" customHeight="1">
      <c r="A106" s="30"/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ht="11.25" hidden="1"/>
    <row r="108" spans="1:31" ht="11.25" hidden="1"/>
    <row r="109" spans="1:31" ht="11.25" hidden="1"/>
    <row r="110" spans="1:31" s="2" customFormat="1" ht="6.95" customHeight="1">
      <c r="A110" s="30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24.95" customHeight="1">
      <c r="A111" s="30"/>
      <c r="B111" s="31"/>
      <c r="C111" s="22" t="s">
        <v>114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7" t="s">
        <v>12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>
      <c r="A114" s="30"/>
      <c r="B114" s="31"/>
      <c r="C114" s="30"/>
      <c r="D114" s="30"/>
      <c r="E114" s="234" t="str">
        <f>E7</f>
        <v>Oprava strešného plášťa bytového domu na ul. Jesenná č.13, Poprad</v>
      </c>
      <c r="F114" s="235"/>
      <c r="G114" s="235"/>
      <c r="H114" s="235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7" t="s">
        <v>94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6.5" customHeight="1">
      <c r="A116" s="30"/>
      <c r="B116" s="31"/>
      <c r="C116" s="30"/>
      <c r="D116" s="30"/>
      <c r="E116" s="200" t="str">
        <f>E9</f>
        <v>03 - Výmena výplňových konštrukcií na strojovni</v>
      </c>
      <c r="F116" s="236"/>
      <c r="G116" s="236"/>
      <c r="H116" s="236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2" customHeight="1">
      <c r="A118" s="30"/>
      <c r="B118" s="31"/>
      <c r="C118" s="27" t="s">
        <v>16</v>
      </c>
      <c r="D118" s="30"/>
      <c r="E118" s="30"/>
      <c r="F118" s="25" t="str">
        <f>F12</f>
        <v>Jesenná č.13, Poprad</v>
      </c>
      <c r="G118" s="30"/>
      <c r="H118" s="30"/>
      <c r="I118" s="27" t="s">
        <v>18</v>
      </c>
      <c r="J118" s="53" t="str">
        <f>IF(J12="","",J12)</f>
        <v>18. 6. 2021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6.9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>
      <c r="A120" s="30"/>
      <c r="B120" s="31"/>
      <c r="C120" s="27" t="s">
        <v>20</v>
      </c>
      <c r="D120" s="30"/>
      <c r="E120" s="30"/>
      <c r="F120" s="25" t="str">
        <f>E15</f>
        <v>Vlastníci BaNP BD v zast. SVB DIAĽAVA POPRAD</v>
      </c>
      <c r="G120" s="30"/>
      <c r="H120" s="30"/>
      <c r="I120" s="27" t="s">
        <v>26</v>
      </c>
      <c r="J120" s="28" t="str">
        <f>E21</f>
        <v>IZOLAprojekt, s.r.o.</v>
      </c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5.2" customHeight="1">
      <c r="A121" s="30"/>
      <c r="B121" s="31"/>
      <c r="C121" s="27" t="s">
        <v>24</v>
      </c>
      <c r="D121" s="30"/>
      <c r="E121" s="30"/>
      <c r="F121" s="25" t="str">
        <f>IF(E18="","",E18)</f>
        <v xml:space="preserve"> </v>
      </c>
      <c r="G121" s="30"/>
      <c r="H121" s="30"/>
      <c r="I121" s="27" t="s">
        <v>30</v>
      </c>
      <c r="J121" s="28" t="str">
        <f>E24</f>
        <v>Ing. Tomáš Brečka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2" customFormat="1" ht="10.3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11" customFormat="1" ht="29.25" customHeight="1">
      <c r="A123" s="119"/>
      <c r="B123" s="120"/>
      <c r="C123" s="121" t="s">
        <v>115</v>
      </c>
      <c r="D123" s="122" t="s">
        <v>59</v>
      </c>
      <c r="E123" s="122" t="s">
        <v>55</v>
      </c>
      <c r="F123" s="122" t="s">
        <v>56</v>
      </c>
      <c r="G123" s="122" t="s">
        <v>116</v>
      </c>
      <c r="H123" s="122" t="s">
        <v>117</v>
      </c>
      <c r="I123" s="122" t="s">
        <v>118</v>
      </c>
      <c r="J123" s="123" t="s">
        <v>98</v>
      </c>
      <c r="K123" s="124" t="s">
        <v>119</v>
      </c>
      <c r="L123" s="125"/>
      <c r="M123" s="60" t="s">
        <v>1</v>
      </c>
      <c r="N123" s="61" t="s">
        <v>38</v>
      </c>
      <c r="O123" s="61" t="s">
        <v>120</v>
      </c>
      <c r="P123" s="61" t="s">
        <v>121</v>
      </c>
      <c r="Q123" s="61" t="s">
        <v>122</v>
      </c>
      <c r="R123" s="61" t="s">
        <v>123</v>
      </c>
      <c r="S123" s="61" t="s">
        <v>124</v>
      </c>
      <c r="T123" s="62" t="s">
        <v>125</v>
      </c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</row>
    <row r="124" spans="1:65" s="2" customFormat="1" ht="22.9" customHeight="1">
      <c r="A124" s="30"/>
      <c r="B124" s="31"/>
      <c r="C124" s="67" t="s">
        <v>99</v>
      </c>
      <c r="D124" s="30"/>
      <c r="E124" s="30"/>
      <c r="F124" s="30"/>
      <c r="G124" s="30"/>
      <c r="H124" s="30"/>
      <c r="I124" s="30"/>
      <c r="J124" s="126">
        <f>BK124</f>
        <v>0</v>
      </c>
      <c r="K124" s="30"/>
      <c r="L124" s="31"/>
      <c r="M124" s="63"/>
      <c r="N124" s="54"/>
      <c r="O124" s="64"/>
      <c r="P124" s="127">
        <f>P125+P147</f>
        <v>18.40972</v>
      </c>
      <c r="Q124" s="64"/>
      <c r="R124" s="127">
        <f>R125+R147</f>
        <v>0.73997550000000012</v>
      </c>
      <c r="S124" s="64"/>
      <c r="T124" s="128">
        <f>T125+T147</f>
        <v>7.0699999999999999E-2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8" t="s">
        <v>73</v>
      </c>
      <c r="AU124" s="18" t="s">
        <v>100</v>
      </c>
      <c r="BK124" s="129">
        <f>BK125+BK147</f>
        <v>0</v>
      </c>
    </row>
    <row r="125" spans="1:65" s="12" customFormat="1" ht="25.9" customHeight="1">
      <c r="B125" s="130"/>
      <c r="D125" s="131" t="s">
        <v>73</v>
      </c>
      <c r="E125" s="132" t="s">
        <v>126</v>
      </c>
      <c r="F125" s="132" t="s">
        <v>127</v>
      </c>
      <c r="J125" s="133">
        <f>BK125</f>
        <v>0</v>
      </c>
      <c r="L125" s="130"/>
      <c r="M125" s="134"/>
      <c r="N125" s="135"/>
      <c r="O125" s="135"/>
      <c r="P125" s="136">
        <f>P126+P128+P133+P145</f>
        <v>14.662531000000001</v>
      </c>
      <c r="Q125" s="135"/>
      <c r="R125" s="136">
        <f>R126+R128+R133+R145</f>
        <v>0.65854900000000005</v>
      </c>
      <c r="S125" s="135"/>
      <c r="T125" s="137">
        <f>T126+T128+T133+T145</f>
        <v>7.0699999999999999E-2</v>
      </c>
      <c r="AR125" s="131" t="s">
        <v>82</v>
      </c>
      <c r="AT125" s="138" t="s">
        <v>73</v>
      </c>
      <c r="AU125" s="138" t="s">
        <v>74</v>
      </c>
      <c r="AY125" s="131" t="s">
        <v>128</v>
      </c>
      <c r="BK125" s="139">
        <f>BK126+BK128+BK133+BK145</f>
        <v>0</v>
      </c>
    </row>
    <row r="126" spans="1:65" s="12" customFormat="1" ht="22.9" customHeight="1">
      <c r="B126" s="130"/>
      <c r="D126" s="131" t="s">
        <v>73</v>
      </c>
      <c r="E126" s="140" t="s">
        <v>147</v>
      </c>
      <c r="F126" s="140" t="s">
        <v>626</v>
      </c>
      <c r="J126" s="141">
        <f>BK126</f>
        <v>0</v>
      </c>
      <c r="L126" s="130"/>
      <c r="M126" s="134"/>
      <c r="N126" s="135"/>
      <c r="O126" s="135"/>
      <c r="P126" s="136">
        <f>P127</f>
        <v>2.3764099999999999</v>
      </c>
      <c r="Q126" s="135"/>
      <c r="R126" s="136">
        <f>R127</f>
        <v>0.44807000000000002</v>
      </c>
      <c r="S126" s="135"/>
      <c r="T126" s="137">
        <f>T127</f>
        <v>0</v>
      </c>
      <c r="AR126" s="131" t="s">
        <v>82</v>
      </c>
      <c r="AT126" s="138" t="s">
        <v>73</v>
      </c>
      <c r="AU126" s="138" t="s">
        <v>82</v>
      </c>
      <c r="AY126" s="131" t="s">
        <v>128</v>
      </c>
      <c r="BK126" s="139">
        <f>BK127</f>
        <v>0</v>
      </c>
    </row>
    <row r="127" spans="1:65" s="2" customFormat="1" ht="21.75" customHeight="1">
      <c r="A127" s="30"/>
      <c r="B127" s="142"/>
      <c r="C127" s="143" t="s">
        <v>82</v>
      </c>
      <c r="D127" s="143" t="s">
        <v>131</v>
      </c>
      <c r="E127" s="144" t="s">
        <v>627</v>
      </c>
      <c r="F127" s="145" t="s">
        <v>628</v>
      </c>
      <c r="G127" s="146" t="s">
        <v>164</v>
      </c>
      <c r="H127" s="147">
        <v>1</v>
      </c>
      <c r="I127" s="147"/>
      <c r="J127" s="147">
        <f>ROUND(I127*H127,3)</f>
        <v>0</v>
      </c>
      <c r="K127" s="148"/>
      <c r="L127" s="31"/>
      <c r="M127" s="149" t="s">
        <v>1</v>
      </c>
      <c r="N127" s="150" t="s">
        <v>40</v>
      </c>
      <c r="O127" s="151">
        <v>2.3764099999999999</v>
      </c>
      <c r="P127" s="151">
        <f>O127*H127</f>
        <v>2.3764099999999999</v>
      </c>
      <c r="Q127" s="151">
        <v>0.44807000000000002</v>
      </c>
      <c r="R127" s="151">
        <f>Q127*H127</f>
        <v>0.44807000000000002</v>
      </c>
      <c r="S127" s="151">
        <v>0</v>
      </c>
      <c r="T127" s="152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3" t="s">
        <v>135</v>
      </c>
      <c r="AT127" s="153" t="s">
        <v>131</v>
      </c>
      <c r="AU127" s="153" t="s">
        <v>136</v>
      </c>
      <c r="AY127" s="18" t="s">
        <v>128</v>
      </c>
      <c r="BE127" s="154">
        <f>IF(N127="základná",J127,0)</f>
        <v>0</v>
      </c>
      <c r="BF127" s="154">
        <f>IF(N127="znížená",J127,0)</f>
        <v>0</v>
      </c>
      <c r="BG127" s="154">
        <f>IF(N127="zákl. prenesená",J127,0)</f>
        <v>0</v>
      </c>
      <c r="BH127" s="154">
        <f>IF(N127="zníž. prenesená",J127,0)</f>
        <v>0</v>
      </c>
      <c r="BI127" s="154">
        <f>IF(N127="nulová",J127,0)</f>
        <v>0</v>
      </c>
      <c r="BJ127" s="18" t="s">
        <v>136</v>
      </c>
      <c r="BK127" s="155">
        <f>ROUND(I127*H127,3)</f>
        <v>0</v>
      </c>
      <c r="BL127" s="18" t="s">
        <v>135</v>
      </c>
      <c r="BM127" s="153" t="s">
        <v>629</v>
      </c>
    </row>
    <row r="128" spans="1:65" s="12" customFormat="1" ht="22.9" customHeight="1">
      <c r="B128" s="130"/>
      <c r="D128" s="131" t="s">
        <v>73</v>
      </c>
      <c r="E128" s="140" t="s">
        <v>129</v>
      </c>
      <c r="F128" s="140" t="s">
        <v>130</v>
      </c>
      <c r="J128" s="141">
        <f>BK128</f>
        <v>0</v>
      </c>
      <c r="L128" s="130"/>
      <c r="M128" s="134"/>
      <c r="N128" s="135"/>
      <c r="O128" s="135"/>
      <c r="P128" s="136">
        <f>SUM(P129:P132)</f>
        <v>6.627745</v>
      </c>
      <c r="Q128" s="135"/>
      <c r="R128" s="136">
        <f>SUM(R129:R132)</f>
        <v>0.21047900000000003</v>
      </c>
      <c r="S128" s="135"/>
      <c r="T128" s="137">
        <f>SUM(T129:T132)</f>
        <v>0</v>
      </c>
      <c r="AR128" s="131" t="s">
        <v>82</v>
      </c>
      <c r="AT128" s="138" t="s">
        <v>73</v>
      </c>
      <c r="AU128" s="138" t="s">
        <v>82</v>
      </c>
      <c r="AY128" s="131" t="s">
        <v>128</v>
      </c>
      <c r="BK128" s="139">
        <f>SUM(BK129:BK132)</f>
        <v>0</v>
      </c>
    </row>
    <row r="129" spans="1:65" s="2" customFormat="1" ht="21.75" customHeight="1">
      <c r="A129" s="30"/>
      <c r="B129" s="142"/>
      <c r="C129" s="143" t="s">
        <v>136</v>
      </c>
      <c r="D129" s="143" t="s">
        <v>131</v>
      </c>
      <c r="E129" s="144" t="s">
        <v>630</v>
      </c>
      <c r="F129" s="145" t="s">
        <v>631</v>
      </c>
      <c r="G129" s="146" t="s">
        <v>177</v>
      </c>
      <c r="H129" s="147">
        <v>5.45</v>
      </c>
      <c r="I129" s="147"/>
      <c r="J129" s="147">
        <f>ROUND(I129*H129,3)</f>
        <v>0</v>
      </c>
      <c r="K129" s="148"/>
      <c r="L129" s="31"/>
      <c r="M129" s="149" t="s">
        <v>1</v>
      </c>
      <c r="N129" s="150" t="s">
        <v>40</v>
      </c>
      <c r="O129" s="151">
        <v>0.80010000000000003</v>
      </c>
      <c r="P129" s="151">
        <f>O129*H129</f>
        <v>4.3605450000000001</v>
      </c>
      <c r="Q129" s="151">
        <v>3.7560000000000003E-2</v>
      </c>
      <c r="R129" s="151">
        <f>Q129*H129</f>
        <v>0.20470200000000002</v>
      </c>
      <c r="S129" s="151">
        <v>0</v>
      </c>
      <c r="T129" s="152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3" t="s">
        <v>135</v>
      </c>
      <c r="AT129" s="153" t="s">
        <v>131</v>
      </c>
      <c r="AU129" s="153" t="s">
        <v>136</v>
      </c>
      <c r="AY129" s="18" t="s">
        <v>128</v>
      </c>
      <c r="BE129" s="154">
        <f>IF(N129="základná",J129,0)</f>
        <v>0</v>
      </c>
      <c r="BF129" s="154">
        <f>IF(N129="znížená",J129,0)</f>
        <v>0</v>
      </c>
      <c r="BG129" s="154">
        <f>IF(N129="zákl. prenesená",J129,0)</f>
        <v>0</v>
      </c>
      <c r="BH129" s="154">
        <f>IF(N129="zníž. prenesená",J129,0)</f>
        <v>0</v>
      </c>
      <c r="BI129" s="154">
        <f>IF(N129="nulová",J129,0)</f>
        <v>0</v>
      </c>
      <c r="BJ129" s="18" t="s">
        <v>136</v>
      </c>
      <c r="BK129" s="155">
        <f>ROUND(I129*H129,3)</f>
        <v>0</v>
      </c>
      <c r="BL129" s="18" t="s">
        <v>135</v>
      </c>
      <c r="BM129" s="153" t="s">
        <v>632</v>
      </c>
    </row>
    <row r="130" spans="1:65" s="13" customFormat="1" ht="11.25">
      <c r="B130" s="156"/>
      <c r="D130" s="157" t="s">
        <v>138</v>
      </c>
      <c r="E130" s="158" t="s">
        <v>1</v>
      </c>
      <c r="F130" s="159" t="s">
        <v>633</v>
      </c>
      <c r="H130" s="160">
        <v>5.45</v>
      </c>
      <c r="L130" s="156"/>
      <c r="M130" s="161"/>
      <c r="N130" s="162"/>
      <c r="O130" s="162"/>
      <c r="P130" s="162"/>
      <c r="Q130" s="162"/>
      <c r="R130" s="162"/>
      <c r="S130" s="162"/>
      <c r="T130" s="163"/>
      <c r="AT130" s="158" t="s">
        <v>138</v>
      </c>
      <c r="AU130" s="158" t="s">
        <v>136</v>
      </c>
      <c r="AV130" s="13" t="s">
        <v>136</v>
      </c>
      <c r="AW130" s="13" t="s">
        <v>28</v>
      </c>
      <c r="AX130" s="13" t="s">
        <v>82</v>
      </c>
      <c r="AY130" s="158" t="s">
        <v>128</v>
      </c>
    </row>
    <row r="131" spans="1:65" s="2" customFormat="1" ht="16.5" customHeight="1">
      <c r="A131" s="30"/>
      <c r="B131" s="142"/>
      <c r="C131" s="143" t="s">
        <v>147</v>
      </c>
      <c r="D131" s="143" t="s">
        <v>131</v>
      </c>
      <c r="E131" s="144" t="s">
        <v>132</v>
      </c>
      <c r="F131" s="145" t="s">
        <v>133</v>
      </c>
      <c r="G131" s="146" t="s">
        <v>134</v>
      </c>
      <c r="H131" s="147">
        <v>10.9</v>
      </c>
      <c r="I131" s="147"/>
      <c r="J131" s="147">
        <f>ROUND(I131*H131,3)</f>
        <v>0</v>
      </c>
      <c r="K131" s="148"/>
      <c r="L131" s="31"/>
      <c r="M131" s="149" t="s">
        <v>1</v>
      </c>
      <c r="N131" s="150" t="s">
        <v>40</v>
      </c>
      <c r="O131" s="151">
        <v>0.20799999999999999</v>
      </c>
      <c r="P131" s="151">
        <f>O131*H131</f>
        <v>2.2671999999999999</v>
      </c>
      <c r="Q131" s="151">
        <v>5.2999999999999998E-4</v>
      </c>
      <c r="R131" s="151">
        <f>Q131*H131</f>
        <v>5.777E-3</v>
      </c>
      <c r="S131" s="151">
        <v>0</v>
      </c>
      <c r="T131" s="152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3" t="s">
        <v>135</v>
      </c>
      <c r="AT131" s="153" t="s">
        <v>131</v>
      </c>
      <c r="AU131" s="153" t="s">
        <v>136</v>
      </c>
      <c r="AY131" s="18" t="s">
        <v>128</v>
      </c>
      <c r="BE131" s="154">
        <f>IF(N131="základná",J131,0)</f>
        <v>0</v>
      </c>
      <c r="BF131" s="154">
        <f>IF(N131="znížená",J131,0)</f>
        <v>0</v>
      </c>
      <c r="BG131" s="154">
        <f>IF(N131="zákl. prenesená",J131,0)</f>
        <v>0</v>
      </c>
      <c r="BH131" s="154">
        <f>IF(N131="zníž. prenesená",J131,0)</f>
        <v>0</v>
      </c>
      <c r="BI131" s="154">
        <f>IF(N131="nulová",J131,0)</f>
        <v>0</v>
      </c>
      <c r="BJ131" s="18" t="s">
        <v>136</v>
      </c>
      <c r="BK131" s="155">
        <f>ROUND(I131*H131,3)</f>
        <v>0</v>
      </c>
      <c r="BL131" s="18" t="s">
        <v>135</v>
      </c>
      <c r="BM131" s="153" t="s">
        <v>634</v>
      </c>
    </row>
    <row r="132" spans="1:65" s="13" customFormat="1" ht="11.25">
      <c r="B132" s="156"/>
      <c r="D132" s="157" t="s">
        <v>138</v>
      </c>
      <c r="E132" s="158" t="s">
        <v>1</v>
      </c>
      <c r="F132" s="159" t="s">
        <v>635</v>
      </c>
      <c r="H132" s="160">
        <v>10.9</v>
      </c>
      <c r="L132" s="156"/>
      <c r="M132" s="161"/>
      <c r="N132" s="162"/>
      <c r="O132" s="162"/>
      <c r="P132" s="162"/>
      <c r="Q132" s="162"/>
      <c r="R132" s="162"/>
      <c r="S132" s="162"/>
      <c r="T132" s="163"/>
      <c r="AT132" s="158" t="s">
        <v>138</v>
      </c>
      <c r="AU132" s="158" t="s">
        <v>136</v>
      </c>
      <c r="AV132" s="13" t="s">
        <v>136</v>
      </c>
      <c r="AW132" s="13" t="s">
        <v>28</v>
      </c>
      <c r="AX132" s="13" t="s">
        <v>82</v>
      </c>
      <c r="AY132" s="158" t="s">
        <v>128</v>
      </c>
    </row>
    <row r="133" spans="1:65" s="12" customFormat="1" ht="22.9" customHeight="1">
      <c r="B133" s="130"/>
      <c r="D133" s="131" t="s">
        <v>73</v>
      </c>
      <c r="E133" s="140" t="s">
        <v>173</v>
      </c>
      <c r="F133" s="140" t="s">
        <v>174</v>
      </c>
      <c r="J133" s="141">
        <f>BK133</f>
        <v>0</v>
      </c>
      <c r="L133" s="130"/>
      <c r="M133" s="134"/>
      <c r="N133" s="135"/>
      <c r="O133" s="135"/>
      <c r="P133" s="136">
        <f>SUM(P134:P144)</f>
        <v>3.6629239999999998</v>
      </c>
      <c r="Q133" s="135"/>
      <c r="R133" s="136">
        <f>SUM(R134:R144)</f>
        <v>0</v>
      </c>
      <c r="S133" s="135"/>
      <c r="T133" s="137">
        <f>SUM(T134:T144)</f>
        <v>7.0699999999999999E-2</v>
      </c>
      <c r="AR133" s="131" t="s">
        <v>82</v>
      </c>
      <c r="AT133" s="138" t="s">
        <v>73</v>
      </c>
      <c r="AU133" s="138" t="s">
        <v>82</v>
      </c>
      <c r="AY133" s="131" t="s">
        <v>128</v>
      </c>
      <c r="BK133" s="139">
        <f>SUM(BK134:BK144)</f>
        <v>0</v>
      </c>
    </row>
    <row r="134" spans="1:65" s="2" customFormat="1" ht="16.5" customHeight="1">
      <c r="A134" s="30"/>
      <c r="B134" s="142"/>
      <c r="C134" s="143" t="s">
        <v>135</v>
      </c>
      <c r="D134" s="143" t="s">
        <v>131</v>
      </c>
      <c r="E134" s="144" t="s">
        <v>636</v>
      </c>
      <c r="F134" s="145" t="s">
        <v>637</v>
      </c>
      <c r="G134" s="146" t="s">
        <v>134</v>
      </c>
      <c r="H134" s="147">
        <v>5.4</v>
      </c>
      <c r="I134" s="147"/>
      <c r="J134" s="147">
        <f>ROUND(I134*H134,3)</f>
        <v>0</v>
      </c>
      <c r="K134" s="148"/>
      <c r="L134" s="31"/>
      <c r="M134" s="149" t="s">
        <v>1</v>
      </c>
      <c r="N134" s="150" t="s">
        <v>40</v>
      </c>
      <c r="O134" s="151">
        <v>0.188</v>
      </c>
      <c r="P134" s="151">
        <f>O134*H134</f>
        <v>1.0152000000000001</v>
      </c>
      <c r="Q134" s="151">
        <v>0</v>
      </c>
      <c r="R134" s="151">
        <f>Q134*H134</f>
        <v>0</v>
      </c>
      <c r="S134" s="151">
        <v>8.0000000000000002E-3</v>
      </c>
      <c r="T134" s="152">
        <f>S134*H134</f>
        <v>4.3200000000000002E-2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3" t="s">
        <v>135</v>
      </c>
      <c r="AT134" s="153" t="s">
        <v>131</v>
      </c>
      <c r="AU134" s="153" t="s">
        <v>136</v>
      </c>
      <c r="AY134" s="18" t="s">
        <v>128</v>
      </c>
      <c r="BE134" s="154">
        <f>IF(N134="základná",J134,0)</f>
        <v>0</v>
      </c>
      <c r="BF134" s="154">
        <f>IF(N134="znížená",J134,0)</f>
        <v>0</v>
      </c>
      <c r="BG134" s="154">
        <f>IF(N134="zákl. prenesená",J134,0)</f>
        <v>0</v>
      </c>
      <c r="BH134" s="154">
        <f>IF(N134="zníž. prenesená",J134,0)</f>
        <v>0</v>
      </c>
      <c r="BI134" s="154">
        <f>IF(N134="nulová",J134,0)</f>
        <v>0</v>
      </c>
      <c r="BJ134" s="18" t="s">
        <v>136</v>
      </c>
      <c r="BK134" s="155">
        <f>ROUND(I134*H134,3)</f>
        <v>0</v>
      </c>
      <c r="BL134" s="18" t="s">
        <v>135</v>
      </c>
      <c r="BM134" s="153" t="s">
        <v>638</v>
      </c>
    </row>
    <row r="135" spans="1:65" s="2" customFormat="1" ht="21.75" customHeight="1">
      <c r="A135" s="30"/>
      <c r="B135" s="142"/>
      <c r="C135" s="143" t="s">
        <v>161</v>
      </c>
      <c r="D135" s="143" t="s">
        <v>131</v>
      </c>
      <c r="E135" s="144" t="s">
        <v>639</v>
      </c>
      <c r="F135" s="145" t="s">
        <v>640</v>
      </c>
      <c r="G135" s="146" t="s">
        <v>134</v>
      </c>
      <c r="H135" s="147">
        <v>5.5</v>
      </c>
      <c r="I135" s="147"/>
      <c r="J135" s="147">
        <f>ROUND(I135*H135,3)</f>
        <v>0</v>
      </c>
      <c r="K135" s="148"/>
      <c r="L135" s="31"/>
      <c r="M135" s="149" t="s">
        <v>1</v>
      </c>
      <c r="N135" s="150" t="s">
        <v>40</v>
      </c>
      <c r="O135" s="151">
        <v>0.34399999999999997</v>
      </c>
      <c r="P135" s="151">
        <f>O135*H135</f>
        <v>1.8919999999999999</v>
      </c>
      <c r="Q135" s="151">
        <v>0</v>
      </c>
      <c r="R135" s="151">
        <f>Q135*H135</f>
        <v>0</v>
      </c>
      <c r="S135" s="151">
        <v>5.0000000000000001E-3</v>
      </c>
      <c r="T135" s="152">
        <f>S135*H135</f>
        <v>2.75E-2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3" t="s">
        <v>135</v>
      </c>
      <c r="AT135" s="153" t="s">
        <v>131</v>
      </c>
      <c r="AU135" s="153" t="s">
        <v>136</v>
      </c>
      <c r="AY135" s="18" t="s">
        <v>128</v>
      </c>
      <c r="BE135" s="154">
        <f>IF(N135="základná",J135,0)</f>
        <v>0</v>
      </c>
      <c r="BF135" s="154">
        <f>IF(N135="znížená",J135,0)</f>
        <v>0</v>
      </c>
      <c r="BG135" s="154">
        <f>IF(N135="zákl. prenesená",J135,0)</f>
        <v>0</v>
      </c>
      <c r="BH135" s="154">
        <f>IF(N135="zníž. prenesená",J135,0)</f>
        <v>0</v>
      </c>
      <c r="BI135" s="154">
        <f>IF(N135="nulová",J135,0)</f>
        <v>0</v>
      </c>
      <c r="BJ135" s="18" t="s">
        <v>136</v>
      </c>
      <c r="BK135" s="155">
        <f>ROUND(I135*H135,3)</f>
        <v>0</v>
      </c>
      <c r="BL135" s="18" t="s">
        <v>135</v>
      </c>
      <c r="BM135" s="153" t="s">
        <v>641</v>
      </c>
    </row>
    <row r="136" spans="1:65" s="2" customFormat="1" ht="21.75" customHeight="1">
      <c r="A136" s="30"/>
      <c r="B136" s="142"/>
      <c r="C136" s="143" t="s">
        <v>129</v>
      </c>
      <c r="D136" s="143" t="s">
        <v>131</v>
      </c>
      <c r="E136" s="144" t="s">
        <v>197</v>
      </c>
      <c r="F136" s="145" t="s">
        <v>198</v>
      </c>
      <c r="G136" s="146" t="s">
        <v>199</v>
      </c>
      <c r="H136" s="147">
        <v>7.0999999999999994E-2</v>
      </c>
      <c r="I136" s="147"/>
      <c r="J136" s="147">
        <f>ROUND(I136*H136,3)</f>
        <v>0</v>
      </c>
      <c r="K136" s="148"/>
      <c r="L136" s="31"/>
      <c r="M136" s="149" t="s">
        <v>1</v>
      </c>
      <c r="N136" s="150" t="s">
        <v>40</v>
      </c>
      <c r="O136" s="151">
        <v>0.88200000000000001</v>
      </c>
      <c r="P136" s="151">
        <f>O136*H136</f>
        <v>6.2621999999999997E-2</v>
      </c>
      <c r="Q136" s="151">
        <v>0</v>
      </c>
      <c r="R136" s="151">
        <f>Q136*H136</f>
        <v>0</v>
      </c>
      <c r="S136" s="151">
        <v>0</v>
      </c>
      <c r="T136" s="152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3" t="s">
        <v>135</v>
      </c>
      <c r="AT136" s="153" t="s">
        <v>131</v>
      </c>
      <c r="AU136" s="153" t="s">
        <v>136</v>
      </c>
      <c r="AY136" s="18" t="s">
        <v>128</v>
      </c>
      <c r="BE136" s="154">
        <f>IF(N136="základná",J136,0)</f>
        <v>0</v>
      </c>
      <c r="BF136" s="154">
        <f>IF(N136="znížená",J136,0)</f>
        <v>0</v>
      </c>
      <c r="BG136" s="154">
        <f>IF(N136="zákl. prenesená",J136,0)</f>
        <v>0</v>
      </c>
      <c r="BH136" s="154">
        <f>IF(N136="zníž. prenesená",J136,0)</f>
        <v>0</v>
      </c>
      <c r="BI136" s="154">
        <f>IF(N136="nulová",J136,0)</f>
        <v>0</v>
      </c>
      <c r="BJ136" s="18" t="s">
        <v>136</v>
      </c>
      <c r="BK136" s="155">
        <f>ROUND(I136*H136,3)</f>
        <v>0</v>
      </c>
      <c r="BL136" s="18" t="s">
        <v>135</v>
      </c>
      <c r="BM136" s="153" t="s">
        <v>642</v>
      </c>
    </row>
    <row r="137" spans="1:65" s="2" customFormat="1" ht="21.75" customHeight="1">
      <c r="A137" s="30"/>
      <c r="B137" s="142"/>
      <c r="C137" s="143" t="s">
        <v>169</v>
      </c>
      <c r="D137" s="143" t="s">
        <v>131</v>
      </c>
      <c r="E137" s="144" t="s">
        <v>202</v>
      </c>
      <c r="F137" s="145" t="s">
        <v>203</v>
      </c>
      <c r="G137" s="146" t="s">
        <v>199</v>
      </c>
      <c r="H137" s="147">
        <v>0.92300000000000004</v>
      </c>
      <c r="I137" s="147"/>
      <c r="J137" s="147">
        <f>ROUND(I137*H137,3)</f>
        <v>0</v>
      </c>
      <c r="K137" s="148"/>
      <c r="L137" s="31"/>
      <c r="M137" s="149" t="s">
        <v>1</v>
      </c>
      <c r="N137" s="150" t="s">
        <v>40</v>
      </c>
      <c r="O137" s="151">
        <v>0.61799999999999999</v>
      </c>
      <c r="P137" s="151">
        <f>O137*H137</f>
        <v>0.57041399999999998</v>
      </c>
      <c r="Q137" s="151">
        <v>0</v>
      </c>
      <c r="R137" s="151">
        <f>Q137*H137</f>
        <v>0</v>
      </c>
      <c r="S137" s="151">
        <v>0</v>
      </c>
      <c r="T137" s="152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3" t="s">
        <v>135</v>
      </c>
      <c r="AT137" s="153" t="s">
        <v>131</v>
      </c>
      <c r="AU137" s="153" t="s">
        <v>136</v>
      </c>
      <c r="AY137" s="18" t="s">
        <v>128</v>
      </c>
      <c r="BE137" s="154">
        <f>IF(N137="základná",J137,0)</f>
        <v>0</v>
      </c>
      <c r="BF137" s="154">
        <f>IF(N137="znížená",J137,0)</f>
        <v>0</v>
      </c>
      <c r="BG137" s="154">
        <f>IF(N137="zákl. prenesená",J137,0)</f>
        <v>0</v>
      </c>
      <c r="BH137" s="154">
        <f>IF(N137="zníž. prenesená",J137,0)</f>
        <v>0</v>
      </c>
      <c r="BI137" s="154">
        <f>IF(N137="nulová",J137,0)</f>
        <v>0</v>
      </c>
      <c r="BJ137" s="18" t="s">
        <v>136</v>
      </c>
      <c r="BK137" s="155">
        <f>ROUND(I137*H137,3)</f>
        <v>0</v>
      </c>
      <c r="BL137" s="18" t="s">
        <v>135</v>
      </c>
      <c r="BM137" s="153" t="s">
        <v>643</v>
      </c>
    </row>
    <row r="138" spans="1:65" s="13" customFormat="1" ht="11.25">
      <c r="B138" s="156"/>
      <c r="D138" s="157" t="s">
        <v>138</v>
      </c>
      <c r="F138" s="159" t="s">
        <v>644</v>
      </c>
      <c r="H138" s="160">
        <v>0.92300000000000004</v>
      </c>
      <c r="L138" s="156"/>
      <c r="M138" s="161"/>
      <c r="N138" s="162"/>
      <c r="O138" s="162"/>
      <c r="P138" s="162"/>
      <c r="Q138" s="162"/>
      <c r="R138" s="162"/>
      <c r="S138" s="162"/>
      <c r="T138" s="163"/>
      <c r="AT138" s="158" t="s">
        <v>138</v>
      </c>
      <c r="AU138" s="158" t="s">
        <v>136</v>
      </c>
      <c r="AV138" s="13" t="s">
        <v>136</v>
      </c>
      <c r="AW138" s="13" t="s">
        <v>3</v>
      </c>
      <c r="AX138" s="13" t="s">
        <v>82</v>
      </c>
      <c r="AY138" s="158" t="s">
        <v>128</v>
      </c>
    </row>
    <row r="139" spans="1:65" s="2" customFormat="1" ht="16.5" customHeight="1">
      <c r="A139" s="30"/>
      <c r="B139" s="142"/>
      <c r="C139" s="143" t="s">
        <v>155</v>
      </c>
      <c r="D139" s="143" t="s">
        <v>131</v>
      </c>
      <c r="E139" s="144" t="s">
        <v>207</v>
      </c>
      <c r="F139" s="145" t="s">
        <v>208</v>
      </c>
      <c r="G139" s="146" t="s">
        <v>199</v>
      </c>
      <c r="H139" s="147">
        <v>7.0999999999999994E-2</v>
      </c>
      <c r="I139" s="147"/>
      <c r="J139" s="147">
        <f>ROUND(I139*H139,3)</f>
        <v>0</v>
      </c>
      <c r="K139" s="148"/>
      <c r="L139" s="31"/>
      <c r="M139" s="149" t="s">
        <v>1</v>
      </c>
      <c r="N139" s="150" t="s">
        <v>40</v>
      </c>
      <c r="O139" s="151">
        <v>0.59799999999999998</v>
      </c>
      <c r="P139" s="151">
        <f>O139*H139</f>
        <v>4.2457999999999996E-2</v>
      </c>
      <c r="Q139" s="151">
        <v>0</v>
      </c>
      <c r="R139" s="151">
        <f>Q139*H139</f>
        <v>0</v>
      </c>
      <c r="S139" s="151">
        <v>0</v>
      </c>
      <c r="T139" s="152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3" t="s">
        <v>135</v>
      </c>
      <c r="AT139" s="153" t="s">
        <v>131</v>
      </c>
      <c r="AU139" s="153" t="s">
        <v>136</v>
      </c>
      <c r="AY139" s="18" t="s">
        <v>128</v>
      </c>
      <c r="BE139" s="154">
        <f>IF(N139="základná",J139,0)</f>
        <v>0</v>
      </c>
      <c r="BF139" s="154">
        <f>IF(N139="znížená",J139,0)</f>
        <v>0</v>
      </c>
      <c r="BG139" s="154">
        <f>IF(N139="zákl. prenesená",J139,0)</f>
        <v>0</v>
      </c>
      <c r="BH139" s="154">
        <f>IF(N139="zníž. prenesená",J139,0)</f>
        <v>0</v>
      </c>
      <c r="BI139" s="154">
        <f>IF(N139="nulová",J139,0)</f>
        <v>0</v>
      </c>
      <c r="BJ139" s="18" t="s">
        <v>136</v>
      </c>
      <c r="BK139" s="155">
        <f>ROUND(I139*H139,3)</f>
        <v>0</v>
      </c>
      <c r="BL139" s="18" t="s">
        <v>135</v>
      </c>
      <c r="BM139" s="153" t="s">
        <v>645</v>
      </c>
    </row>
    <row r="140" spans="1:65" s="2" customFormat="1" ht="21.75" customHeight="1">
      <c r="A140" s="30"/>
      <c r="B140" s="142"/>
      <c r="C140" s="143" t="s">
        <v>173</v>
      </c>
      <c r="D140" s="143" t="s">
        <v>131</v>
      </c>
      <c r="E140" s="144" t="s">
        <v>210</v>
      </c>
      <c r="F140" s="145" t="s">
        <v>211</v>
      </c>
      <c r="G140" s="146" t="s">
        <v>199</v>
      </c>
      <c r="H140" s="147">
        <v>1.42</v>
      </c>
      <c r="I140" s="147"/>
      <c r="J140" s="147">
        <f>ROUND(I140*H140,3)</f>
        <v>0</v>
      </c>
      <c r="K140" s="148"/>
      <c r="L140" s="31"/>
      <c r="M140" s="149" t="s">
        <v>1</v>
      </c>
      <c r="N140" s="150" t="s">
        <v>40</v>
      </c>
      <c r="O140" s="151">
        <v>7.0000000000000001E-3</v>
      </c>
      <c r="P140" s="151">
        <f>O140*H140</f>
        <v>9.9399999999999992E-3</v>
      </c>
      <c r="Q140" s="151">
        <v>0</v>
      </c>
      <c r="R140" s="151">
        <f>Q140*H140</f>
        <v>0</v>
      </c>
      <c r="S140" s="151">
        <v>0</v>
      </c>
      <c r="T140" s="152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3" t="s">
        <v>135</v>
      </c>
      <c r="AT140" s="153" t="s">
        <v>131</v>
      </c>
      <c r="AU140" s="153" t="s">
        <v>136</v>
      </c>
      <c r="AY140" s="18" t="s">
        <v>128</v>
      </c>
      <c r="BE140" s="154">
        <f>IF(N140="základná",J140,0)</f>
        <v>0</v>
      </c>
      <c r="BF140" s="154">
        <f>IF(N140="znížená",J140,0)</f>
        <v>0</v>
      </c>
      <c r="BG140" s="154">
        <f>IF(N140="zákl. prenesená",J140,0)</f>
        <v>0</v>
      </c>
      <c r="BH140" s="154">
        <f>IF(N140="zníž. prenesená",J140,0)</f>
        <v>0</v>
      </c>
      <c r="BI140" s="154">
        <f>IF(N140="nulová",J140,0)</f>
        <v>0</v>
      </c>
      <c r="BJ140" s="18" t="s">
        <v>136</v>
      </c>
      <c r="BK140" s="155">
        <f>ROUND(I140*H140,3)</f>
        <v>0</v>
      </c>
      <c r="BL140" s="18" t="s">
        <v>135</v>
      </c>
      <c r="BM140" s="153" t="s">
        <v>646</v>
      </c>
    </row>
    <row r="141" spans="1:65" s="13" customFormat="1" ht="11.25">
      <c r="B141" s="156"/>
      <c r="D141" s="157" t="s">
        <v>138</v>
      </c>
      <c r="F141" s="159" t="s">
        <v>647</v>
      </c>
      <c r="H141" s="160">
        <v>1.42</v>
      </c>
      <c r="L141" s="156"/>
      <c r="M141" s="161"/>
      <c r="N141" s="162"/>
      <c r="O141" s="162"/>
      <c r="P141" s="162"/>
      <c r="Q141" s="162"/>
      <c r="R141" s="162"/>
      <c r="S141" s="162"/>
      <c r="T141" s="163"/>
      <c r="AT141" s="158" t="s">
        <v>138</v>
      </c>
      <c r="AU141" s="158" t="s">
        <v>136</v>
      </c>
      <c r="AV141" s="13" t="s">
        <v>136</v>
      </c>
      <c r="AW141" s="13" t="s">
        <v>3</v>
      </c>
      <c r="AX141" s="13" t="s">
        <v>82</v>
      </c>
      <c r="AY141" s="158" t="s">
        <v>128</v>
      </c>
    </row>
    <row r="142" spans="1:65" s="2" customFormat="1" ht="21.75" customHeight="1">
      <c r="A142" s="30"/>
      <c r="B142" s="142"/>
      <c r="C142" s="143" t="s">
        <v>183</v>
      </c>
      <c r="D142" s="143" t="s">
        <v>131</v>
      </c>
      <c r="E142" s="144" t="s">
        <v>215</v>
      </c>
      <c r="F142" s="145" t="s">
        <v>216</v>
      </c>
      <c r="G142" s="146" t="s">
        <v>199</v>
      </c>
      <c r="H142" s="147">
        <v>7.0999999999999994E-2</v>
      </c>
      <c r="I142" s="147"/>
      <c r="J142" s="147">
        <f>ROUND(I142*H142,3)</f>
        <v>0</v>
      </c>
      <c r="K142" s="148"/>
      <c r="L142" s="31"/>
      <c r="M142" s="149" t="s">
        <v>1</v>
      </c>
      <c r="N142" s="150" t="s">
        <v>40</v>
      </c>
      <c r="O142" s="151">
        <v>0.89</v>
      </c>
      <c r="P142" s="151">
        <f>O142*H142</f>
        <v>6.3189999999999996E-2</v>
      </c>
      <c r="Q142" s="151">
        <v>0</v>
      </c>
      <c r="R142" s="151">
        <f>Q142*H142</f>
        <v>0</v>
      </c>
      <c r="S142" s="151">
        <v>0</v>
      </c>
      <c r="T142" s="152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3" t="s">
        <v>135</v>
      </c>
      <c r="AT142" s="153" t="s">
        <v>131</v>
      </c>
      <c r="AU142" s="153" t="s">
        <v>136</v>
      </c>
      <c r="AY142" s="18" t="s">
        <v>128</v>
      </c>
      <c r="BE142" s="154">
        <f>IF(N142="základná",J142,0)</f>
        <v>0</v>
      </c>
      <c r="BF142" s="154">
        <f>IF(N142="znížená",J142,0)</f>
        <v>0</v>
      </c>
      <c r="BG142" s="154">
        <f>IF(N142="zákl. prenesená",J142,0)</f>
        <v>0</v>
      </c>
      <c r="BH142" s="154">
        <f>IF(N142="zníž. prenesená",J142,0)</f>
        <v>0</v>
      </c>
      <c r="BI142" s="154">
        <f>IF(N142="nulová",J142,0)</f>
        <v>0</v>
      </c>
      <c r="BJ142" s="18" t="s">
        <v>136</v>
      </c>
      <c r="BK142" s="155">
        <f>ROUND(I142*H142,3)</f>
        <v>0</v>
      </c>
      <c r="BL142" s="18" t="s">
        <v>135</v>
      </c>
      <c r="BM142" s="153" t="s">
        <v>648</v>
      </c>
    </row>
    <row r="143" spans="1:65" s="2" customFormat="1" ht="21.75" customHeight="1">
      <c r="A143" s="30"/>
      <c r="B143" s="142"/>
      <c r="C143" s="143" t="s">
        <v>187</v>
      </c>
      <c r="D143" s="143" t="s">
        <v>131</v>
      </c>
      <c r="E143" s="144" t="s">
        <v>219</v>
      </c>
      <c r="F143" s="145" t="s">
        <v>220</v>
      </c>
      <c r="G143" s="146" t="s">
        <v>199</v>
      </c>
      <c r="H143" s="147">
        <v>7.0999999999999994E-2</v>
      </c>
      <c r="I143" s="147"/>
      <c r="J143" s="147">
        <f>ROUND(I143*H143,3)</f>
        <v>0</v>
      </c>
      <c r="K143" s="148"/>
      <c r="L143" s="31"/>
      <c r="M143" s="149" t="s">
        <v>1</v>
      </c>
      <c r="N143" s="150" t="s">
        <v>40</v>
      </c>
      <c r="O143" s="151">
        <v>0.1</v>
      </c>
      <c r="P143" s="151">
        <f>O143*H143</f>
        <v>7.0999999999999995E-3</v>
      </c>
      <c r="Q143" s="151">
        <v>0</v>
      </c>
      <c r="R143" s="151">
        <f>Q143*H143</f>
        <v>0</v>
      </c>
      <c r="S143" s="151">
        <v>0</v>
      </c>
      <c r="T143" s="152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3" t="s">
        <v>135</v>
      </c>
      <c r="AT143" s="153" t="s">
        <v>131</v>
      </c>
      <c r="AU143" s="153" t="s">
        <v>136</v>
      </c>
      <c r="AY143" s="18" t="s">
        <v>128</v>
      </c>
      <c r="BE143" s="154">
        <f>IF(N143="základná",J143,0)</f>
        <v>0</v>
      </c>
      <c r="BF143" s="154">
        <f>IF(N143="znížená",J143,0)</f>
        <v>0</v>
      </c>
      <c r="BG143" s="154">
        <f>IF(N143="zákl. prenesená",J143,0)</f>
        <v>0</v>
      </c>
      <c r="BH143" s="154">
        <f>IF(N143="zníž. prenesená",J143,0)</f>
        <v>0</v>
      </c>
      <c r="BI143" s="154">
        <f>IF(N143="nulová",J143,0)</f>
        <v>0</v>
      </c>
      <c r="BJ143" s="18" t="s">
        <v>136</v>
      </c>
      <c r="BK143" s="155">
        <f>ROUND(I143*H143,3)</f>
        <v>0</v>
      </c>
      <c r="BL143" s="18" t="s">
        <v>135</v>
      </c>
      <c r="BM143" s="153" t="s">
        <v>649</v>
      </c>
    </row>
    <row r="144" spans="1:65" s="2" customFormat="1" ht="21.75" customHeight="1">
      <c r="A144" s="30"/>
      <c r="B144" s="142"/>
      <c r="C144" s="143" t="s">
        <v>191</v>
      </c>
      <c r="D144" s="143" t="s">
        <v>131</v>
      </c>
      <c r="E144" s="144" t="s">
        <v>223</v>
      </c>
      <c r="F144" s="145" t="s">
        <v>224</v>
      </c>
      <c r="G144" s="146" t="s">
        <v>199</v>
      </c>
      <c r="H144" s="147">
        <v>7.0999999999999994E-2</v>
      </c>
      <c r="I144" s="147"/>
      <c r="J144" s="147">
        <f>ROUND(I144*H144,3)</f>
        <v>0</v>
      </c>
      <c r="K144" s="148"/>
      <c r="L144" s="31"/>
      <c r="M144" s="149" t="s">
        <v>1</v>
      </c>
      <c r="N144" s="150" t="s">
        <v>40</v>
      </c>
      <c r="O144" s="151">
        <v>0</v>
      </c>
      <c r="P144" s="151">
        <f>O144*H144</f>
        <v>0</v>
      </c>
      <c r="Q144" s="151">
        <v>0</v>
      </c>
      <c r="R144" s="151">
        <f>Q144*H144</f>
        <v>0</v>
      </c>
      <c r="S144" s="151">
        <v>0</v>
      </c>
      <c r="T144" s="152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3" t="s">
        <v>135</v>
      </c>
      <c r="AT144" s="153" t="s">
        <v>131</v>
      </c>
      <c r="AU144" s="153" t="s">
        <v>136</v>
      </c>
      <c r="AY144" s="18" t="s">
        <v>128</v>
      </c>
      <c r="BE144" s="154">
        <f>IF(N144="základná",J144,0)</f>
        <v>0</v>
      </c>
      <c r="BF144" s="154">
        <f>IF(N144="znížená",J144,0)</f>
        <v>0</v>
      </c>
      <c r="BG144" s="154">
        <f>IF(N144="zákl. prenesená",J144,0)</f>
        <v>0</v>
      </c>
      <c r="BH144" s="154">
        <f>IF(N144="zníž. prenesená",J144,0)</f>
        <v>0</v>
      </c>
      <c r="BI144" s="154">
        <f>IF(N144="nulová",J144,0)</f>
        <v>0</v>
      </c>
      <c r="BJ144" s="18" t="s">
        <v>136</v>
      </c>
      <c r="BK144" s="155">
        <f>ROUND(I144*H144,3)</f>
        <v>0</v>
      </c>
      <c r="BL144" s="18" t="s">
        <v>135</v>
      </c>
      <c r="BM144" s="153" t="s">
        <v>650</v>
      </c>
    </row>
    <row r="145" spans="1:65" s="12" customFormat="1" ht="22.9" customHeight="1">
      <c r="B145" s="130"/>
      <c r="D145" s="131" t="s">
        <v>73</v>
      </c>
      <c r="E145" s="140" t="s">
        <v>226</v>
      </c>
      <c r="F145" s="140" t="s">
        <v>227</v>
      </c>
      <c r="J145" s="141">
        <f>BK145</f>
        <v>0</v>
      </c>
      <c r="L145" s="130"/>
      <c r="M145" s="134"/>
      <c r="N145" s="135"/>
      <c r="O145" s="135"/>
      <c r="P145" s="136">
        <f>P146</f>
        <v>1.995452</v>
      </c>
      <c r="Q145" s="135"/>
      <c r="R145" s="136">
        <f>R146</f>
        <v>0</v>
      </c>
      <c r="S145" s="135"/>
      <c r="T145" s="137">
        <f>T146</f>
        <v>0</v>
      </c>
      <c r="AR145" s="131" t="s">
        <v>82</v>
      </c>
      <c r="AT145" s="138" t="s">
        <v>73</v>
      </c>
      <c r="AU145" s="138" t="s">
        <v>82</v>
      </c>
      <c r="AY145" s="131" t="s">
        <v>128</v>
      </c>
      <c r="BK145" s="139">
        <f>BK146</f>
        <v>0</v>
      </c>
    </row>
    <row r="146" spans="1:65" s="2" customFormat="1" ht="21.75" customHeight="1">
      <c r="A146" s="30"/>
      <c r="B146" s="142"/>
      <c r="C146" s="143" t="s">
        <v>196</v>
      </c>
      <c r="D146" s="143" t="s">
        <v>131</v>
      </c>
      <c r="E146" s="144" t="s">
        <v>228</v>
      </c>
      <c r="F146" s="145" t="s">
        <v>229</v>
      </c>
      <c r="G146" s="146" t="s">
        <v>199</v>
      </c>
      <c r="H146" s="147">
        <v>0.65900000000000003</v>
      </c>
      <c r="I146" s="147"/>
      <c r="J146" s="147">
        <f>ROUND(I146*H146,3)</f>
        <v>0</v>
      </c>
      <c r="K146" s="148"/>
      <c r="L146" s="31"/>
      <c r="M146" s="149" t="s">
        <v>1</v>
      </c>
      <c r="N146" s="150" t="s">
        <v>40</v>
      </c>
      <c r="O146" s="151">
        <v>3.028</v>
      </c>
      <c r="P146" s="151">
        <f>O146*H146</f>
        <v>1.995452</v>
      </c>
      <c r="Q146" s="151">
        <v>0</v>
      </c>
      <c r="R146" s="151">
        <f>Q146*H146</f>
        <v>0</v>
      </c>
      <c r="S146" s="151">
        <v>0</v>
      </c>
      <c r="T146" s="152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3" t="s">
        <v>135</v>
      </c>
      <c r="AT146" s="153" t="s">
        <v>131</v>
      </c>
      <c r="AU146" s="153" t="s">
        <v>136</v>
      </c>
      <c r="AY146" s="18" t="s">
        <v>128</v>
      </c>
      <c r="BE146" s="154">
        <f>IF(N146="základná",J146,0)</f>
        <v>0</v>
      </c>
      <c r="BF146" s="154">
        <f>IF(N146="znížená",J146,0)</f>
        <v>0</v>
      </c>
      <c r="BG146" s="154">
        <f>IF(N146="zákl. prenesená",J146,0)</f>
        <v>0</v>
      </c>
      <c r="BH146" s="154">
        <f>IF(N146="zníž. prenesená",J146,0)</f>
        <v>0</v>
      </c>
      <c r="BI146" s="154">
        <f>IF(N146="nulová",J146,0)</f>
        <v>0</v>
      </c>
      <c r="BJ146" s="18" t="s">
        <v>136</v>
      </c>
      <c r="BK146" s="155">
        <f>ROUND(I146*H146,3)</f>
        <v>0</v>
      </c>
      <c r="BL146" s="18" t="s">
        <v>135</v>
      </c>
      <c r="BM146" s="153" t="s">
        <v>651</v>
      </c>
    </row>
    <row r="147" spans="1:65" s="12" customFormat="1" ht="25.9" customHeight="1">
      <c r="B147" s="130"/>
      <c r="D147" s="131" t="s">
        <v>73</v>
      </c>
      <c r="E147" s="132" t="s">
        <v>231</v>
      </c>
      <c r="F147" s="132" t="s">
        <v>232</v>
      </c>
      <c r="J147" s="133">
        <f>BK147</f>
        <v>0</v>
      </c>
      <c r="L147" s="130"/>
      <c r="M147" s="134"/>
      <c r="N147" s="135"/>
      <c r="O147" s="135"/>
      <c r="P147" s="136">
        <f>P148+P156</f>
        <v>3.7471890000000001</v>
      </c>
      <c r="Q147" s="135"/>
      <c r="R147" s="136">
        <f>R148+R156</f>
        <v>8.1426500000000013E-2</v>
      </c>
      <c r="S147" s="135"/>
      <c r="T147" s="137">
        <f>T148+T156</f>
        <v>0</v>
      </c>
      <c r="AR147" s="131" t="s">
        <v>136</v>
      </c>
      <c r="AT147" s="138" t="s">
        <v>73</v>
      </c>
      <c r="AU147" s="138" t="s">
        <v>74</v>
      </c>
      <c r="AY147" s="131" t="s">
        <v>128</v>
      </c>
      <c r="BK147" s="139">
        <f>BK148+BK156</f>
        <v>0</v>
      </c>
    </row>
    <row r="148" spans="1:65" s="12" customFormat="1" ht="22.9" customHeight="1">
      <c r="B148" s="130"/>
      <c r="D148" s="131" t="s">
        <v>73</v>
      </c>
      <c r="E148" s="140" t="s">
        <v>594</v>
      </c>
      <c r="F148" s="140" t="s">
        <v>595</v>
      </c>
      <c r="J148" s="141">
        <f>BK148</f>
        <v>0</v>
      </c>
      <c r="L148" s="130"/>
      <c r="M148" s="134"/>
      <c r="N148" s="135"/>
      <c r="O148" s="135"/>
      <c r="P148" s="136">
        <f>SUM(P149:P155)</f>
        <v>3.5109859999999999</v>
      </c>
      <c r="Q148" s="135"/>
      <c r="R148" s="136">
        <f>SUM(R149:R155)</f>
        <v>8.0282000000000006E-2</v>
      </c>
      <c r="S148" s="135"/>
      <c r="T148" s="137">
        <f>SUM(T149:T155)</f>
        <v>0</v>
      </c>
      <c r="AR148" s="131" t="s">
        <v>136</v>
      </c>
      <c r="AT148" s="138" t="s">
        <v>73</v>
      </c>
      <c r="AU148" s="138" t="s">
        <v>82</v>
      </c>
      <c r="AY148" s="131" t="s">
        <v>128</v>
      </c>
      <c r="BK148" s="139">
        <f>SUM(BK149:BK155)</f>
        <v>0</v>
      </c>
    </row>
    <row r="149" spans="1:65" s="2" customFormat="1" ht="16.5" customHeight="1">
      <c r="A149" s="30"/>
      <c r="B149" s="142"/>
      <c r="C149" s="143" t="s">
        <v>201</v>
      </c>
      <c r="D149" s="143" t="s">
        <v>131</v>
      </c>
      <c r="E149" s="144" t="s">
        <v>652</v>
      </c>
      <c r="F149" s="145" t="s">
        <v>653</v>
      </c>
      <c r="G149" s="146" t="s">
        <v>134</v>
      </c>
      <c r="H149" s="147">
        <v>5.4</v>
      </c>
      <c r="I149" s="147"/>
      <c r="J149" s="147">
        <f>ROUND(I149*H149,3)</f>
        <v>0</v>
      </c>
      <c r="K149" s="148"/>
      <c r="L149" s="31"/>
      <c r="M149" s="149" t="s">
        <v>1</v>
      </c>
      <c r="N149" s="150" t="s">
        <v>40</v>
      </c>
      <c r="O149" s="151">
        <v>0.36459000000000003</v>
      </c>
      <c r="P149" s="151">
        <f>O149*H149</f>
        <v>1.9687860000000004</v>
      </c>
      <c r="Q149" s="151">
        <v>1.8000000000000001E-4</v>
      </c>
      <c r="R149" s="151">
        <f>Q149*H149</f>
        <v>9.720000000000001E-4</v>
      </c>
      <c r="S149" s="151">
        <v>0</v>
      </c>
      <c r="T149" s="152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3" t="s">
        <v>153</v>
      </c>
      <c r="AT149" s="153" t="s">
        <v>131</v>
      </c>
      <c r="AU149" s="153" t="s">
        <v>136</v>
      </c>
      <c r="AY149" s="18" t="s">
        <v>128</v>
      </c>
      <c r="BE149" s="154">
        <f>IF(N149="základná",J149,0)</f>
        <v>0</v>
      </c>
      <c r="BF149" s="154">
        <f>IF(N149="znížená",J149,0)</f>
        <v>0</v>
      </c>
      <c r="BG149" s="154">
        <f>IF(N149="zákl. prenesená",J149,0)</f>
        <v>0</v>
      </c>
      <c r="BH149" s="154">
        <f>IF(N149="zníž. prenesená",J149,0)</f>
        <v>0</v>
      </c>
      <c r="BI149" s="154">
        <f>IF(N149="nulová",J149,0)</f>
        <v>0</v>
      </c>
      <c r="BJ149" s="18" t="s">
        <v>136</v>
      </c>
      <c r="BK149" s="155">
        <f>ROUND(I149*H149,3)</f>
        <v>0</v>
      </c>
      <c r="BL149" s="18" t="s">
        <v>153</v>
      </c>
      <c r="BM149" s="153" t="s">
        <v>654</v>
      </c>
    </row>
    <row r="150" spans="1:65" s="13" customFormat="1" ht="11.25">
      <c r="B150" s="156"/>
      <c r="D150" s="157" t="s">
        <v>138</v>
      </c>
      <c r="E150" s="158" t="s">
        <v>1</v>
      </c>
      <c r="F150" s="159" t="s">
        <v>655</v>
      </c>
      <c r="H150" s="160">
        <v>5.4</v>
      </c>
      <c r="L150" s="156"/>
      <c r="M150" s="161"/>
      <c r="N150" s="162"/>
      <c r="O150" s="162"/>
      <c r="P150" s="162"/>
      <c r="Q150" s="162"/>
      <c r="R150" s="162"/>
      <c r="S150" s="162"/>
      <c r="T150" s="163"/>
      <c r="AT150" s="158" t="s">
        <v>138</v>
      </c>
      <c r="AU150" s="158" t="s">
        <v>136</v>
      </c>
      <c r="AV150" s="13" t="s">
        <v>136</v>
      </c>
      <c r="AW150" s="13" t="s">
        <v>28</v>
      </c>
      <c r="AX150" s="13" t="s">
        <v>82</v>
      </c>
      <c r="AY150" s="158" t="s">
        <v>128</v>
      </c>
    </row>
    <row r="151" spans="1:65" s="2" customFormat="1" ht="21.75" customHeight="1">
      <c r="A151" s="30"/>
      <c r="B151" s="142"/>
      <c r="C151" s="171" t="s">
        <v>206</v>
      </c>
      <c r="D151" s="171" t="s">
        <v>148</v>
      </c>
      <c r="E151" s="172" t="s">
        <v>656</v>
      </c>
      <c r="F151" s="173" t="s">
        <v>657</v>
      </c>
      <c r="G151" s="174" t="s">
        <v>164</v>
      </c>
      <c r="H151" s="175">
        <v>1</v>
      </c>
      <c r="I151" s="175"/>
      <c r="J151" s="175">
        <f>ROUND(I151*H151,3)</f>
        <v>0</v>
      </c>
      <c r="K151" s="176"/>
      <c r="L151" s="177"/>
      <c r="M151" s="178" t="s">
        <v>1</v>
      </c>
      <c r="N151" s="179" t="s">
        <v>40</v>
      </c>
      <c r="O151" s="151">
        <v>0</v>
      </c>
      <c r="P151" s="151">
        <f>O151*H151</f>
        <v>0</v>
      </c>
      <c r="Q151" s="151">
        <v>6.5000000000000002E-2</v>
      </c>
      <c r="R151" s="151">
        <f>Q151*H151</f>
        <v>6.5000000000000002E-2</v>
      </c>
      <c r="S151" s="151">
        <v>0</v>
      </c>
      <c r="T151" s="152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3" t="s">
        <v>152</v>
      </c>
      <c r="AT151" s="153" t="s">
        <v>148</v>
      </c>
      <c r="AU151" s="153" t="s">
        <v>136</v>
      </c>
      <c r="AY151" s="18" t="s">
        <v>128</v>
      </c>
      <c r="BE151" s="154">
        <f>IF(N151="základná",J151,0)</f>
        <v>0</v>
      </c>
      <c r="BF151" s="154">
        <f>IF(N151="znížená",J151,0)</f>
        <v>0</v>
      </c>
      <c r="BG151" s="154">
        <f>IF(N151="zákl. prenesená",J151,0)</f>
        <v>0</v>
      </c>
      <c r="BH151" s="154">
        <f>IF(N151="zníž. prenesená",J151,0)</f>
        <v>0</v>
      </c>
      <c r="BI151" s="154">
        <f>IF(N151="nulová",J151,0)</f>
        <v>0</v>
      </c>
      <c r="BJ151" s="18" t="s">
        <v>136</v>
      </c>
      <c r="BK151" s="155">
        <f>ROUND(I151*H151,3)</f>
        <v>0</v>
      </c>
      <c r="BL151" s="18" t="s">
        <v>153</v>
      </c>
      <c r="BM151" s="153" t="s">
        <v>658</v>
      </c>
    </row>
    <row r="152" spans="1:65" s="2" customFormat="1" ht="16.5" customHeight="1">
      <c r="A152" s="30"/>
      <c r="B152" s="142"/>
      <c r="C152" s="143" t="s">
        <v>153</v>
      </c>
      <c r="D152" s="143" t="s">
        <v>131</v>
      </c>
      <c r="E152" s="144" t="s">
        <v>659</v>
      </c>
      <c r="F152" s="145" t="s">
        <v>660</v>
      </c>
      <c r="G152" s="146" t="s">
        <v>134</v>
      </c>
      <c r="H152" s="147">
        <v>5.5</v>
      </c>
      <c r="I152" s="147"/>
      <c r="J152" s="147">
        <f>ROUND(I152*H152,3)</f>
        <v>0</v>
      </c>
      <c r="K152" s="148"/>
      <c r="L152" s="31"/>
      <c r="M152" s="149" t="s">
        <v>1</v>
      </c>
      <c r="N152" s="150" t="s">
        <v>40</v>
      </c>
      <c r="O152" s="151">
        <v>0.28039999999999998</v>
      </c>
      <c r="P152" s="151">
        <f>O152*H152</f>
        <v>1.5421999999999998</v>
      </c>
      <c r="Q152" s="151">
        <v>4.2000000000000002E-4</v>
      </c>
      <c r="R152" s="151">
        <f>Q152*H152</f>
        <v>2.31E-3</v>
      </c>
      <c r="S152" s="151">
        <v>0</v>
      </c>
      <c r="T152" s="152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3" t="s">
        <v>153</v>
      </c>
      <c r="AT152" s="153" t="s">
        <v>131</v>
      </c>
      <c r="AU152" s="153" t="s">
        <v>136</v>
      </c>
      <c r="AY152" s="18" t="s">
        <v>128</v>
      </c>
      <c r="BE152" s="154">
        <f>IF(N152="základná",J152,0)</f>
        <v>0</v>
      </c>
      <c r="BF152" s="154">
        <f>IF(N152="znížená",J152,0)</f>
        <v>0</v>
      </c>
      <c r="BG152" s="154">
        <f>IF(N152="zákl. prenesená",J152,0)</f>
        <v>0</v>
      </c>
      <c r="BH152" s="154">
        <f>IF(N152="zníž. prenesená",J152,0)</f>
        <v>0</v>
      </c>
      <c r="BI152" s="154">
        <f>IF(N152="nulová",J152,0)</f>
        <v>0</v>
      </c>
      <c r="BJ152" s="18" t="s">
        <v>136</v>
      </c>
      <c r="BK152" s="155">
        <f>ROUND(I152*H152,3)</f>
        <v>0</v>
      </c>
      <c r="BL152" s="18" t="s">
        <v>153</v>
      </c>
      <c r="BM152" s="153" t="s">
        <v>661</v>
      </c>
    </row>
    <row r="153" spans="1:65" s="13" customFormat="1" ht="11.25">
      <c r="B153" s="156"/>
      <c r="D153" s="157" t="s">
        <v>138</v>
      </c>
      <c r="E153" s="158" t="s">
        <v>1</v>
      </c>
      <c r="F153" s="159" t="s">
        <v>662</v>
      </c>
      <c r="H153" s="160">
        <v>5.5</v>
      </c>
      <c r="L153" s="156"/>
      <c r="M153" s="161"/>
      <c r="N153" s="162"/>
      <c r="O153" s="162"/>
      <c r="P153" s="162"/>
      <c r="Q153" s="162"/>
      <c r="R153" s="162"/>
      <c r="S153" s="162"/>
      <c r="T153" s="163"/>
      <c r="AT153" s="158" t="s">
        <v>138</v>
      </c>
      <c r="AU153" s="158" t="s">
        <v>136</v>
      </c>
      <c r="AV153" s="13" t="s">
        <v>136</v>
      </c>
      <c r="AW153" s="13" t="s">
        <v>28</v>
      </c>
      <c r="AX153" s="13" t="s">
        <v>82</v>
      </c>
      <c r="AY153" s="158" t="s">
        <v>128</v>
      </c>
    </row>
    <row r="154" spans="1:65" s="2" customFormat="1" ht="21.75" customHeight="1">
      <c r="A154" s="30"/>
      <c r="B154" s="142"/>
      <c r="C154" s="171" t="s">
        <v>214</v>
      </c>
      <c r="D154" s="171" t="s">
        <v>148</v>
      </c>
      <c r="E154" s="172" t="s">
        <v>663</v>
      </c>
      <c r="F154" s="173" t="s">
        <v>664</v>
      </c>
      <c r="G154" s="174" t="s">
        <v>164</v>
      </c>
      <c r="H154" s="175">
        <v>1</v>
      </c>
      <c r="I154" s="175"/>
      <c r="J154" s="175">
        <f>ROUND(I154*H154,3)</f>
        <v>0</v>
      </c>
      <c r="K154" s="176"/>
      <c r="L154" s="177"/>
      <c r="M154" s="178" t="s">
        <v>1</v>
      </c>
      <c r="N154" s="179" t="s">
        <v>40</v>
      </c>
      <c r="O154" s="151">
        <v>0</v>
      </c>
      <c r="P154" s="151">
        <f>O154*H154</f>
        <v>0</v>
      </c>
      <c r="Q154" s="151">
        <v>1.2E-2</v>
      </c>
      <c r="R154" s="151">
        <f>Q154*H154</f>
        <v>1.2E-2</v>
      </c>
      <c r="S154" s="151">
        <v>0</v>
      </c>
      <c r="T154" s="152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3" t="s">
        <v>152</v>
      </c>
      <c r="AT154" s="153" t="s">
        <v>148</v>
      </c>
      <c r="AU154" s="153" t="s">
        <v>136</v>
      </c>
      <c r="AY154" s="18" t="s">
        <v>128</v>
      </c>
      <c r="BE154" s="154">
        <f>IF(N154="základná",J154,0)</f>
        <v>0</v>
      </c>
      <c r="BF154" s="154">
        <f>IF(N154="znížená",J154,0)</f>
        <v>0</v>
      </c>
      <c r="BG154" s="154">
        <f>IF(N154="zákl. prenesená",J154,0)</f>
        <v>0</v>
      </c>
      <c r="BH154" s="154">
        <f>IF(N154="zníž. prenesená",J154,0)</f>
        <v>0</v>
      </c>
      <c r="BI154" s="154">
        <f>IF(N154="nulová",J154,0)</f>
        <v>0</v>
      </c>
      <c r="BJ154" s="18" t="s">
        <v>136</v>
      </c>
      <c r="BK154" s="155">
        <f>ROUND(I154*H154,3)</f>
        <v>0</v>
      </c>
      <c r="BL154" s="18" t="s">
        <v>153</v>
      </c>
      <c r="BM154" s="153" t="s">
        <v>665</v>
      </c>
    </row>
    <row r="155" spans="1:65" s="2" customFormat="1" ht="21.75" customHeight="1">
      <c r="A155" s="30"/>
      <c r="B155" s="142"/>
      <c r="C155" s="143" t="s">
        <v>218</v>
      </c>
      <c r="D155" s="143" t="s">
        <v>131</v>
      </c>
      <c r="E155" s="144" t="s">
        <v>603</v>
      </c>
      <c r="F155" s="145" t="s">
        <v>604</v>
      </c>
      <c r="G155" s="146" t="s">
        <v>343</v>
      </c>
      <c r="H155" s="147">
        <v>9.2940000000000005</v>
      </c>
      <c r="I155" s="147"/>
      <c r="J155" s="147">
        <f>ROUND(I155*H155,3)</f>
        <v>0</v>
      </c>
      <c r="K155" s="148"/>
      <c r="L155" s="31"/>
      <c r="M155" s="149" t="s">
        <v>1</v>
      </c>
      <c r="N155" s="150" t="s">
        <v>40</v>
      </c>
      <c r="O155" s="151">
        <v>0</v>
      </c>
      <c r="P155" s="151">
        <f>O155*H155</f>
        <v>0</v>
      </c>
      <c r="Q155" s="151">
        <v>0</v>
      </c>
      <c r="R155" s="151">
        <f>Q155*H155</f>
        <v>0</v>
      </c>
      <c r="S155" s="151">
        <v>0</v>
      </c>
      <c r="T155" s="152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3" t="s">
        <v>153</v>
      </c>
      <c r="AT155" s="153" t="s">
        <v>131</v>
      </c>
      <c r="AU155" s="153" t="s">
        <v>136</v>
      </c>
      <c r="AY155" s="18" t="s">
        <v>128</v>
      </c>
      <c r="BE155" s="154">
        <f>IF(N155="základná",J155,0)</f>
        <v>0</v>
      </c>
      <c r="BF155" s="154">
        <f>IF(N155="znížená",J155,0)</f>
        <v>0</v>
      </c>
      <c r="BG155" s="154">
        <f>IF(N155="zákl. prenesená",J155,0)</f>
        <v>0</v>
      </c>
      <c r="BH155" s="154">
        <f>IF(N155="zníž. prenesená",J155,0)</f>
        <v>0</v>
      </c>
      <c r="BI155" s="154">
        <f>IF(N155="nulová",J155,0)</f>
        <v>0</v>
      </c>
      <c r="BJ155" s="18" t="s">
        <v>136</v>
      </c>
      <c r="BK155" s="155">
        <f>ROUND(I155*H155,3)</f>
        <v>0</v>
      </c>
      <c r="BL155" s="18" t="s">
        <v>153</v>
      </c>
      <c r="BM155" s="153" t="s">
        <v>666</v>
      </c>
    </row>
    <row r="156" spans="1:65" s="12" customFormat="1" ht="22.9" customHeight="1">
      <c r="B156" s="130"/>
      <c r="D156" s="131" t="s">
        <v>73</v>
      </c>
      <c r="E156" s="140" t="s">
        <v>667</v>
      </c>
      <c r="F156" s="140" t="s">
        <v>668</v>
      </c>
      <c r="J156" s="141">
        <f>BK156</f>
        <v>0</v>
      </c>
      <c r="L156" s="130"/>
      <c r="M156" s="134"/>
      <c r="N156" s="135"/>
      <c r="O156" s="135"/>
      <c r="P156" s="136">
        <f>P157</f>
        <v>0.236203</v>
      </c>
      <c r="Q156" s="135"/>
      <c r="R156" s="136">
        <f>R157</f>
        <v>1.1445000000000001E-3</v>
      </c>
      <c r="S156" s="135"/>
      <c r="T156" s="137">
        <f>T157</f>
        <v>0</v>
      </c>
      <c r="AR156" s="131" t="s">
        <v>136</v>
      </c>
      <c r="AT156" s="138" t="s">
        <v>73</v>
      </c>
      <c r="AU156" s="138" t="s">
        <v>82</v>
      </c>
      <c r="AY156" s="131" t="s">
        <v>128</v>
      </c>
      <c r="BK156" s="139">
        <f>BK157</f>
        <v>0</v>
      </c>
    </row>
    <row r="157" spans="1:65" s="2" customFormat="1" ht="33" customHeight="1">
      <c r="A157" s="30"/>
      <c r="B157" s="142"/>
      <c r="C157" s="143" t="s">
        <v>222</v>
      </c>
      <c r="D157" s="143" t="s">
        <v>131</v>
      </c>
      <c r="E157" s="144" t="s">
        <v>669</v>
      </c>
      <c r="F157" s="145" t="s">
        <v>670</v>
      </c>
      <c r="G157" s="146" t="s">
        <v>177</v>
      </c>
      <c r="H157" s="147">
        <v>5.45</v>
      </c>
      <c r="I157" s="147"/>
      <c r="J157" s="147">
        <f>ROUND(I157*H157,3)</f>
        <v>0</v>
      </c>
      <c r="K157" s="148"/>
      <c r="L157" s="31"/>
      <c r="M157" s="196" t="s">
        <v>1</v>
      </c>
      <c r="N157" s="197" t="s">
        <v>40</v>
      </c>
      <c r="O157" s="198">
        <v>4.3339999999999997E-2</v>
      </c>
      <c r="P157" s="198">
        <f>O157*H157</f>
        <v>0.236203</v>
      </c>
      <c r="Q157" s="198">
        <v>2.1000000000000001E-4</v>
      </c>
      <c r="R157" s="198">
        <f>Q157*H157</f>
        <v>1.1445000000000001E-3</v>
      </c>
      <c r="S157" s="198">
        <v>0</v>
      </c>
      <c r="T157" s="199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3" t="s">
        <v>153</v>
      </c>
      <c r="AT157" s="153" t="s">
        <v>131</v>
      </c>
      <c r="AU157" s="153" t="s">
        <v>136</v>
      </c>
      <c r="AY157" s="18" t="s">
        <v>128</v>
      </c>
      <c r="BE157" s="154">
        <f>IF(N157="základná",J157,0)</f>
        <v>0</v>
      </c>
      <c r="BF157" s="154">
        <f>IF(N157="znížená",J157,0)</f>
        <v>0</v>
      </c>
      <c r="BG157" s="154">
        <f>IF(N157="zákl. prenesená",J157,0)</f>
        <v>0</v>
      </c>
      <c r="BH157" s="154">
        <f>IF(N157="zníž. prenesená",J157,0)</f>
        <v>0</v>
      </c>
      <c r="BI157" s="154">
        <f>IF(N157="nulová",J157,0)</f>
        <v>0</v>
      </c>
      <c r="BJ157" s="18" t="s">
        <v>136</v>
      </c>
      <c r="BK157" s="155">
        <f>ROUND(I157*H157,3)</f>
        <v>0</v>
      </c>
      <c r="BL157" s="18" t="s">
        <v>153</v>
      </c>
      <c r="BM157" s="153" t="s">
        <v>671</v>
      </c>
    </row>
    <row r="158" spans="1:65" s="2" customFormat="1" ht="6.95" customHeight="1">
      <c r="A158" s="30"/>
      <c r="B158" s="45"/>
      <c r="C158" s="46"/>
      <c r="D158" s="46"/>
      <c r="E158" s="46"/>
      <c r="F158" s="46"/>
      <c r="G158" s="46"/>
      <c r="H158" s="46"/>
      <c r="I158" s="46"/>
      <c r="J158" s="46"/>
      <c r="K158" s="46"/>
      <c r="L158" s="31"/>
      <c r="M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</row>
  </sheetData>
  <autoFilter ref="C123:K157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4"/>
  <sheetViews>
    <sheetView showGridLines="0" workbookViewId="0">
      <selection activeCell="V127" sqref="V127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1"/>
    </row>
    <row r="2" spans="1:46" s="1" customFormat="1" ht="36.950000000000003" customHeight="1">
      <c r="L2" s="233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8" t="s">
        <v>92</v>
      </c>
    </row>
    <row r="3" spans="1:46" s="1" customFormat="1" ht="6.95" hidden="1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4.95" hidden="1" customHeight="1">
      <c r="B4" s="21"/>
      <c r="D4" s="22" t="s">
        <v>93</v>
      </c>
      <c r="L4" s="21"/>
      <c r="M4" s="92" t="s">
        <v>9</v>
      </c>
      <c r="AT4" s="18" t="s">
        <v>3</v>
      </c>
    </row>
    <row r="5" spans="1:46" s="1" customFormat="1" ht="6.95" hidden="1" customHeight="1">
      <c r="B5" s="21"/>
      <c r="L5" s="21"/>
    </row>
    <row r="6" spans="1:46" s="1" customFormat="1" ht="12" hidden="1" customHeight="1">
      <c r="B6" s="21"/>
      <c r="D6" s="27" t="s">
        <v>12</v>
      </c>
      <c r="L6" s="21"/>
    </row>
    <row r="7" spans="1:46" s="1" customFormat="1" ht="16.5" hidden="1" customHeight="1">
      <c r="B7" s="21"/>
      <c r="E7" s="234" t="str">
        <f>'Rekapitulácia stavby'!K6</f>
        <v>Oprava strešného plášťa bytového domu na ul. Jesenná č.13, Poprad</v>
      </c>
      <c r="F7" s="235"/>
      <c r="G7" s="235"/>
      <c r="H7" s="235"/>
      <c r="L7" s="21"/>
    </row>
    <row r="8" spans="1:46" s="2" customFormat="1" ht="12" hidden="1" customHeight="1">
      <c r="A8" s="30"/>
      <c r="B8" s="31"/>
      <c r="C8" s="30"/>
      <c r="D8" s="27" t="s">
        <v>94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200" t="s">
        <v>672</v>
      </c>
      <c r="F9" s="236"/>
      <c r="G9" s="236"/>
      <c r="H9" s="236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7" t="s">
        <v>14</v>
      </c>
      <c r="E11" s="30"/>
      <c r="F11" s="25" t="s">
        <v>1</v>
      </c>
      <c r="G11" s="30"/>
      <c r="H11" s="30"/>
      <c r="I11" s="27" t="s">
        <v>15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7" t="s">
        <v>16</v>
      </c>
      <c r="E12" s="30"/>
      <c r="F12" s="25" t="s">
        <v>17</v>
      </c>
      <c r="G12" s="30"/>
      <c r="H12" s="30"/>
      <c r="I12" s="27" t="s">
        <v>18</v>
      </c>
      <c r="J12" s="53" t="str">
        <f>'Rekapitulácia stavby'!AN8</f>
        <v>18. 6. 2021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7" t="s">
        <v>20</v>
      </c>
      <c r="E14" s="30"/>
      <c r="F14" s="30"/>
      <c r="G14" s="30"/>
      <c r="H14" s="30"/>
      <c r="I14" s="27" t="s">
        <v>21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5" t="s">
        <v>22</v>
      </c>
      <c r="F15" s="30"/>
      <c r="G15" s="30"/>
      <c r="H15" s="30"/>
      <c r="I15" s="27" t="s">
        <v>23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7" t="s">
        <v>24</v>
      </c>
      <c r="E17" s="30"/>
      <c r="F17" s="30"/>
      <c r="G17" s="30"/>
      <c r="H17" s="30"/>
      <c r="I17" s="27" t="s">
        <v>21</v>
      </c>
      <c r="J17" s="25" t="str">
        <f>'Rekapitulácia stavby'!AN13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19" t="str">
        <f>'Rekapitulácia stavby'!E14</f>
        <v xml:space="preserve"> </v>
      </c>
      <c r="F18" s="219"/>
      <c r="G18" s="219"/>
      <c r="H18" s="219"/>
      <c r="I18" s="27" t="s">
        <v>23</v>
      </c>
      <c r="J18" s="25" t="str">
        <f>'Rekapitulácia stavby'!AN14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7" t="s">
        <v>26</v>
      </c>
      <c r="E20" s="30"/>
      <c r="F20" s="30"/>
      <c r="G20" s="30"/>
      <c r="H20" s="30"/>
      <c r="I20" s="27" t="s">
        <v>21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5" t="s">
        <v>27</v>
      </c>
      <c r="F21" s="30"/>
      <c r="G21" s="30"/>
      <c r="H21" s="30"/>
      <c r="I21" s="27" t="s">
        <v>23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7" t="s">
        <v>30</v>
      </c>
      <c r="E23" s="30"/>
      <c r="F23" s="30"/>
      <c r="G23" s="30"/>
      <c r="H23" s="30"/>
      <c r="I23" s="27" t="s">
        <v>21</v>
      </c>
      <c r="J23" s="25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5" t="s">
        <v>31</v>
      </c>
      <c r="F24" s="30"/>
      <c r="G24" s="30"/>
      <c r="H24" s="30"/>
      <c r="I24" s="27" t="s">
        <v>23</v>
      </c>
      <c r="J24" s="25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7" t="s">
        <v>32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3"/>
      <c r="B27" s="94"/>
      <c r="C27" s="93"/>
      <c r="D27" s="93"/>
      <c r="E27" s="222" t="s">
        <v>1</v>
      </c>
      <c r="F27" s="222"/>
      <c r="G27" s="222"/>
      <c r="H27" s="222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6" t="s">
        <v>34</v>
      </c>
      <c r="E30" s="30"/>
      <c r="F30" s="30"/>
      <c r="G30" s="30"/>
      <c r="H30" s="30"/>
      <c r="I30" s="30"/>
      <c r="J30" s="69">
        <f>ROUND(J121,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7" t="s">
        <v>38</v>
      </c>
      <c r="E33" s="27" t="s">
        <v>39</v>
      </c>
      <c r="F33" s="98">
        <f>ROUND((SUM(BE121:BE133)),  2)</f>
        <v>0</v>
      </c>
      <c r="G33" s="30"/>
      <c r="H33" s="30"/>
      <c r="I33" s="99">
        <v>0.2</v>
      </c>
      <c r="J33" s="98">
        <f>ROUND(((SUM(BE121:BE133))*I33),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7" t="s">
        <v>40</v>
      </c>
      <c r="F34" s="98">
        <f>ROUND((SUM(BF121:BF133)),  2)</f>
        <v>0</v>
      </c>
      <c r="G34" s="30"/>
      <c r="H34" s="30"/>
      <c r="I34" s="99">
        <v>0.2</v>
      </c>
      <c r="J34" s="98">
        <f>ROUND(((SUM(BF121:BF133))*I34),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41</v>
      </c>
      <c r="F35" s="98">
        <f>ROUND((SUM(BG121:BG133)),  2)</f>
        <v>0</v>
      </c>
      <c r="G35" s="30"/>
      <c r="H35" s="30"/>
      <c r="I35" s="99">
        <v>0.2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42</v>
      </c>
      <c r="F36" s="98">
        <f>ROUND((SUM(BH121:BH133)),  2)</f>
        <v>0</v>
      </c>
      <c r="G36" s="30"/>
      <c r="H36" s="30"/>
      <c r="I36" s="99">
        <v>0.2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43</v>
      </c>
      <c r="F37" s="98">
        <f>ROUND((SUM(BI121:BI133)),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100"/>
      <c r="D39" s="101" t="s">
        <v>44</v>
      </c>
      <c r="E39" s="58"/>
      <c r="F39" s="58"/>
      <c r="G39" s="102" t="s">
        <v>45</v>
      </c>
      <c r="H39" s="103" t="s">
        <v>46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21"/>
      <c r="L41" s="21"/>
    </row>
    <row r="42" spans="1:31" s="1" customFormat="1" ht="14.45" hidden="1" customHeight="1">
      <c r="B42" s="21"/>
      <c r="L42" s="21"/>
    </row>
    <row r="43" spans="1:31" s="1" customFormat="1" ht="14.45" hidden="1" customHeight="1">
      <c r="B43" s="21"/>
      <c r="L43" s="21"/>
    </row>
    <row r="44" spans="1:31" s="1" customFormat="1" ht="14.45" hidden="1" customHeight="1">
      <c r="B44" s="21"/>
      <c r="L44" s="21"/>
    </row>
    <row r="45" spans="1:31" s="1" customFormat="1" ht="14.45" hidden="1" customHeight="1">
      <c r="B45" s="21"/>
      <c r="L45" s="21"/>
    </row>
    <row r="46" spans="1:31" s="1" customFormat="1" ht="14.45" hidden="1" customHeight="1">
      <c r="B46" s="21"/>
      <c r="L46" s="21"/>
    </row>
    <row r="47" spans="1:31" s="1" customFormat="1" ht="14.45" hidden="1" customHeight="1">
      <c r="B47" s="21"/>
      <c r="L47" s="21"/>
    </row>
    <row r="48" spans="1:31" s="1" customFormat="1" ht="14.45" hidden="1" customHeight="1">
      <c r="B48" s="21"/>
      <c r="L48" s="21"/>
    </row>
    <row r="49" spans="1:31" s="1" customFormat="1" ht="14.45" hidden="1" customHeight="1">
      <c r="B49" s="21"/>
      <c r="L49" s="21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0"/>
      <c r="B61" s="31"/>
      <c r="C61" s="30"/>
      <c r="D61" s="43" t="s">
        <v>49</v>
      </c>
      <c r="E61" s="33"/>
      <c r="F61" s="106" t="s">
        <v>50</v>
      </c>
      <c r="G61" s="43" t="s">
        <v>49</v>
      </c>
      <c r="H61" s="33"/>
      <c r="I61" s="33"/>
      <c r="J61" s="107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0"/>
      <c r="B76" s="31"/>
      <c r="C76" s="30"/>
      <c r="D76" s="43" t="s">
        <v>49</v>
      </c>
      <c r="E76" s="33"/>
      <c r="F76" s="106" t="s">
        <v>50</v>
      </c>
      <c r="G76" s="43" t="s">
        <v>49</v>
      </c>
      <c r="H76" s="33"/>
      <c r="I76" s="33"/>
      <c r="J76" s="107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22" t="s">
        <v>96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7" t="s">
        <v>12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34" t="str">
        <f>E7</f>
        <v>Oprava strešného plášťa bytového domu na ul. Jesenná č.13, Poprad</v>
      </c>
      <c r="F85" s="235"/>
      <c r="G85" s="235"/>
      <c r="H85" s="235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7" t="s">
        <v>94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200" t="str">
        <f>E9</f>
        <v>04 - Prekládka bleskozvodu</v>
      </c>
      <c r="F87" s="236"/>
      <c r="G87" s="236"/>
      <c r="H87" s="236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7" t="s">
        <v>16</v>
      </c>
      <c r="D89" s="30"/>
      <c r="E89" s="30"/>
      <c r="F89" s="25" t="str">
        <f>F12</f>
        <v>Jesenná č.13, Poprad</v>
      </c>
      <c r="G89" s="30"/>
      <c r="H89" s="30"/>
      <c r="I89" s="27" t="s">
        <v>18</v>
      </c>
      <c r="J89" s="53" t="str">
        <f>IF(J12="","",J12)</f>
        <v>18. 6. 2021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7" t="s">
        <v>20</v>
      </c>
      <c r="D91" s="30"/>
      <c r="E91" s="30"/>
      <c r="F91" s="25" t="str">
        <f>E15</f>
        <v>Vlastníci BaNP BD v zast. SVB DIAĽAVA POPRAD</v>
      </c>
      <c r="G91" s="30"/>
      <c r="H91" s="30"/>
      <c r="I91" s="27" t="s">
        <v>26</v>
      </c>
      <c r="J91" s="28" t="str">
        <f>E21</f>
        <v>IZOLAprojekt,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7" t="s">
        <v>24</v>
      </c>
      <c r="D92" s="30"/>
      <c r="E92" s="30"/>
      <c r="F92" s="25" t="str">
        <f>IF(E18="","",E18)</f>
        <v xml:space="preserve"> </v>
      </c>
      <c r="G92" s="30"/>
      <c r="H92" s="30"/>
      <c r="I92" s="27" t="s">
        <v>30</v>
      </c>
      <c r="J92" s="28" t="str">
        <f>E24</f>
        <v>Ing. Tomáš Brečka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8" t="s">
        <v>97</v>
      </c>
      <c r="D94" s="100"/>
      <c r="E94" s="100"/>
      <c r="F94" s="100"/>
      <c r="G94" s="100"/>
      <c r="H94" s="100"/>
      <c r="I94" s="100"/>
      <c r="J94" s="109" t="s">
        <v>98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10" t="s">
        <v>99</v>
      </c>
      <c r="D96" s="30"/>
      <c r="E96" s="30"/>
      <c r="F96" s="30"/>
      <c r="G96" s="30"/>
      <c r="H96" s="30"/>
      <c r="I96" s="30"/>
      <c r="J96" s="69">
        <f>J121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100</v>
      </c>
    </row>
    <row r="97" spans="1:31" s="9" customFormat="1" ht="24.95" hidden="1" customHeight="1">
      <c r="B97" s="111"/>
      <c r="D97" s="112" t="s">
        <v>106</v>
      </c>
      <c r="E97" s="113"/>
      <c r="F97" s="113"/>
      <c r="G97" s="113"/>
      <c r="H97" s="113"/>
      <c r="I97" s="113"/>
      <c r="J97" s="114">
        <f>J122</f>
        <v>0</v>
      </c>
      <c r="L97" s="111"/>
    </row>
    <row r="98" spans="1:31" s="10" customFormat="1" ht="19.899999999999999" hidden="1" customHeight="1">
      <c r="B98" s="115"/>
      <c r="D98" s="116" t="s">
        <v>111</v>
      </c>
      <c r="E98" s="117"/>
      <c r="F98" s="117"/>
      <c r="G98" s="117"/>
      <c r="H98" s="117"/>
      <c r="I98" s="117"/>
      <c r="J98" s="118">
        <f>J123</f>
        <v>0</v>
      </c>
      <c r="L98" s="115"/>
    </row>
    <row r="99" spans="1:31" s="9" customFormat="1" ht="24.95" hidden="1" customHeight="1">
      <c r="B99" s="111"/>
      <c r="D99" s="112" t="s">
        <v>673</v>
      </c>
      <c r="E99" s="113"/>
      <c r="F99" s="113"/>
      <c r="G99" s="113"/>
      <c r="H99" s="113"/>
      <c r="I99" s="113"/>
      <c r="J99" s="114">
        <f>J125</f>
        <v>0</v>
      </c>
      <c r="L99" s="111"/>
    </row>
    <row r="100" spans="1:31" s="10" customFormat="1" ht="19.899999999999999" hidden="1" customHeight="1">
      <c r="B100" s="115"/>
      <c r="D100" s="116" t="s">
        <v>674</v>
      </c>
      <c r="E100" s="117"/>
      <c r="F100" s="117"/>
      <c r="G100" s="117"/>
      <c r="H100" s="117"/>
      <c r="I100" s="117"/>
      <c r="J100" s="118">
        <f>J126</f>
        <v>0</v>
      </c>
      <c r="L100" s="115"/>
    </row>
    <row r="101" spans="1:31" s="9" customFormat="1" ht="24.95" hidden="1" customHeight="1">
      <c r="B101" s="111"/>
      <c r="D101" s="112" t="s">
        <v>112</v>
      </c>
      <c r="E101" s="113"/>
      <c r="F101" s="113"/>
      <c r="G101" s="113"/>
      <c r="H101" s="113"/>
      <c r="I101" s="113"/>
      <c r="J101" s="114">
        <f>J132</f>
        <v>0</v>
      </c>
      <c r="L101" s="111"/>
    </row>
    <row r="102" spans="1:31" s="2" customFormat="1" ht="21.75" hidden="1" customHeight="1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5" hidden="1" customHeight="1">
      <c r="A103" s="30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ht="11.25" hidden="1"/>
    <row r="105" spans="1:31" ht="11.25" hidden="1"/>
    <row r="106" spans="1:31" ht="11.25" hidden="1"/>
    <row r="107" spans="1:31" s="2" customFormat="1" ht="6.95" customHeight="1">
      <c r="A107" s="30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4.95" customHeight="1">
      <c r="A108" s="30"/>
      <c r="B108" s="31"/>
      <c r="C108" s="22" t="s">
        <v>114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7" t="s">
        <v>12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0"/>
      <c r="D111" s="30"/>
      <c r="E111" s="234" t="str">
        <f>E7</f>
        <v>Oprava strešného plášťa bytového domu na ul. Jesenná č.13, Poprad</v>
      </c>
      <c r="F111" s="235"/>
      <c r="G111" s="235"/>
      <c r="H111" s="235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7" t="s">
        <v>94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0"/>
      <c r="D113" s="30"/>
      <c r="E113" s="200" t="str">
        <f>E9</f>
        <v>04 - Prekládka bleskozvodu</v>
      </c>
      <c r="F113" s="236"/>
      <c r="G113" s="236"/>
      <c r="H113" s="236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7" t="s">
        <v>16</v>
      </c>
      <c r="D115" s="30"/>
      <c r="E115" s="30"/>
      <c r="F115" s="25" t="str">
        <f>F12</f>
        <v>Jesenná č.13, Poprad</v>
      </c>
      <c r="G115" s="30"/>
      <c r="H115" s="30"/>
      <c r="I115" s="27" t="s">
        <v>18</v>
      </c>
      <c r="J115" s="53" t="str">
        <f>IF(J12="","",J12)</f>
        <v>18. 6. 2021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7" t="s">
        <v>20</v>
      </c>
      <c r="D117" s="30"/>
      <c r="E117" s="30"/>
      <c r="F117" s="25" t="str">
        <f>E15</f>
        <v>Vlastníci BaNP BD v zast. SVB DIAĽAVA POPRAD</v>
      </c>
      <c r="G117" s="30"/>
      <c r="H117" s="30"/>
      <c r="I117" s="27" t="s">
        <v>26</v>
      </c>
      <c r="J117" s="28" t="str">
        <f>E21</f>
        <v>IZOLAprojekt, s.r.o.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7" t="s">
        <v>24</v>
      </c>
      <c r="D118" s="30"/>
      <c r="E118" s="30"/>
      <c r="F118" s="25" t="str">
        <f>IF(E18="","",E18)</f>
        <v xml:space="preserve"> </v>
      </c>
      <c r="G118" s="30"/>
      <c r="H118" s="30"/>
      <c r="I118" s="27" t="s">
        <v>30</v>
      </c>
      <c r="J118" s="28" t="str">
        <f>E24</f>
        <v>Ing. Tomáš Brečka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19"/>
      <c r="B120" s="120"/>
      <c r="C120" s="121" t="s">
        <v>115</v>
      </c>
      <c r="D120" s="122" t="s">
        <v>59</v>
      </c>
      <c r="E120" s="122" t="s">
        <v>55</v>
      </c>
      <c r="F120" s="122" t="s">
        <v>56</v>
      </c>
      <c r="G120" s="122" t="s">
        <v>116</v>
      </c>
      <c r="H120" s="122" t="s">
        <v>117</v>
      </c>
      <c r="I120" s="122" t="s">
        <v>118</v>
      </c>
      <c r="J120" s="123" t="s">
        <v>98</v>
      </c>
      <c r="K120" s="124" t="s">
        <v>119</v>
      </c>
      <c r="L120" s="125"/>
      <c r="M120" s="60" t="s">
        <v>1</v>
      </c>
      <c r="N120" s="61" t="s">
        <v>38</v>
      </c>
      <c r="O120" s="61" t="s">
        <v>120</v>
      </c>
      <c r="P120" s="61" t="s">
        <v>121</v>
      </c>
      <c r="Q120" s="61" t="s">
        <v>122</v>
      </c>
      <c r="R120" s="61" t="s">
        <v>123</v>
      </c>
      <c r="S120" s="61" t="s">
        <v>124</v>
      </c>
      <c r="T120" s="62" t="s">
        <v>125</v>
      </c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</row>
    <row r="121" spans="1:65" s="2" customFormat="1" ht="22.9" customHeight="1">
      <c r="A121" s="30"/>
      <c r="B121" s="31"/>
      <c r="C121" s="67" t="s">
        <v>99</v>
      </c>
      <c r="D121" s="30"/>
      <c r="E121" s="30"/>
      <c r="F121" s="30"/>
      <c r="G121" s="30"/>
      <c r="H121" s="30"/>
      <c r="I121" s="30"/>
      <c r="J121" s="126">
        <f>BK121</f>
        <v>0</v>
      </c>
      <c r="K121" s="30"/>
      <c r="L121" s="31"/>
      <c r="M121" s="63"/>
      <c r="N121" s="54"/>
      <c r="O121" s="64"/>
      <c r="P121" s="127">
        <f>P122+P125+P132</f>
        <v>84.800000000000011</v>
      </c>
      <c r="Q121" s="64"/>
      <c r="R121" s="127">
        <f>R122+R125+R132</f>
        <v>2.3040000000000001E-2</v>
      </c>
      <c r="S121" s="64"/>
      <c r="T121" s="128">
        <f>T122+T125+T132</f>
        <v>0.52480000000000004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8" t="s">
        <v>73</v>
      </c>
      <c r="AU121" s="18" t="s">
        <v>100</v>
      </c>
      <c r="BK121" s="129">
        <f>BK122+BK125+BK132</f>
        <v>0</v>
      </c>
    </row>
    <row r="122" spans="1:65" s="12" customFormat="1" ht="25.9" customHeight="1">
      <c r="B122" s="130"/>
      <c r="D122" s="131" t="s">
        <v>73</v>
      </c>
      <c r="E122" s="132" t="s">
        <v>231</v>
      </c>
      <c r="F122" s="132" t="s">
        <v>232</v>
      </c>
      <c r="J122" s="133">
        <f>BK122</f>
        <v>0</v>
      </c>
      <c r="L122" s="130"/>
      <c r="M122" s="134"/>
      <c r="N122" s="135"/>
      <c r="O122" s="135"/>
      <c r="P122" s="136">
        <f>P123</f>
        <v>4.8639999999999999</v>
      </c>
      <c r="Q122" s="135"/>
      <c r="R122" s="136">
        <f>R123</f>
        <v>0</v>
      </c>
      <c r="S122" s="135"/>
      <c r="T122" s="137">
        <f>T123</f>
        <v>0.52480000000000004</v>
      </c>
      <c r="AR122" s="131" t="s">
        <v>136</v>
      </c>
      <c r="AT122" s="138" t="s">
        <v>73</v>
      </c>
      <c r="AU122" s="138" t="s">
        <v>74</v>
      </c>
      <c r="AY122" s="131" t="s">
        <v>128</v>
      </c>
      <c r="BK122" s="139">
        <f>BK123</f>
        <v>0</v>
      </c>
    </row>
    <row r="123" spans="1:65" s="12" customFormat="1" ht="22.9" customHeight="1">
      <c r="B123" s="130"/>
      <c r="D123" s="131" t="s">
        <v>73</v>
      </c>
      <c r="E123" s="140" t="s">
        <v>440</v>
      </c>
      <c r="F123" s="140" t="s">
        <v>441</v>
      </c>
      <c r="J123" s="141">
        <f>BK123</f>
        <v>0</v>
      </c>
      <c r="L123" s="130"/>
      <c r="M123" s="134"/>
      <c r="N123" s="135"/>
      <c r="O123" s="135"/>
      <c r="P123" s="136">
        <f>P124</f>
        <v>4.8639999999999999</v>
      </c>
      <c r="Q123" s="135"/>
      <c r="R123" s="136">
        <f>R124</f>
        <v>0</v>
      </c>
      <c r="S123" s="135"/>
      <c r="T123" s="137">
        <f>T124</f>
        <v>0.52480000000000004</v>
      </c>
      <c r="AR123" s="131" t="s">
        <v>136</v>
      </c>
      <c r="AT123" s="138" t="s">
        <v>73</v>
      </c>
      <c r="AU123" s="138" t="s">
        <v>82</v>
      </c>
      <c r="AY123" s="131" t="s">
        <v>128</v>
      </c>
      <c r="BK123" s="139">
        <f>BK124</f>
        <v>0</v>
      </c>
    </row>
    <row r="124" spans="1:65" s="2" customFormat="1" ht="21.75" customHeight="1">
      <c r="A124" s="30"/>
      <c r="B124" s="142"/>
      <c r="C124" s="143" t="s">
        <v>82</v>
      </c>
      <c r="D124" s="143" t="s">
        <v>131</v>
      </c>
      <c r="E124" s="144" t="s">
        <v>675</v>
      </c>
      <c r="F124" s="145" t="s">
        <v>676</v>
      </c>
      <c r="G124" s="146" t="s">
        <v>164</v>
      </c>
      <c r="H124" s="147">
        <v>128</v>
      </c>
      <c r="I124" s="147"/>
      <c r="J124" s="147">
        <f>ROUND(I124*H124,3)</f>
        <v>0</v>
      </c>
      <c r="K124" s="148"/>
      <c r="L124" s="31"/>
      <c r="M124" s="149" t="s">
        <v>1</v>
      </c>
      <c r="N124" s="150" t="s">
        <v>40</v>
      </c>
      <c r="O124" s="151">
        <v>3.7999999999999999E-2</v>
      </c>
      <c r="P124" s="151">
        <f>O124*H124</f>
        <v>4.8639999999999999</v>
      </c>
      <c r="Q124" s="151">
        <v>0</v>
      </c>
      <c r="R124" s="151">
        <f>Q124*H124</f>
        <v>0</v>
      </c>
      <c r="S124" s="151">
        <v>4.1000000000000003E-3</v>
      </c>
      <c r="T124" s="152">
        <f>S124*H124</f>
        <v>0.52480000000000004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3" t="s">
        <v>153</v>
      </c>
      <c r="AT124" s="153" t="s">
        <v>131</v>
      </c>
      <c r="AU124" s="153" t="s">
        <v>136</v>
      </c>
      <c r="AY124" s="18" t="s">
        <v>128</v>
      </c>
      <c r="BE124" s="154">
        <f>IF(N124="základná",J124,0)</f>
        <v>0</v>
      </c>
      <c r="BF124" s="154">
        <f>IF(N124="znížená",J124,0)</f>
        <v>0</v>
      </c>
      <c r="BG124" s="154">
        <f>IF(N124="zákl. prenesená",J124,0)</f>
        <v>0</v>
      </c>
      <c r="BH124" s="154">
        <f>IF(N124="zníž. prenesená",J124,0)</f>
        <v>0</v>
      </c>
      <c r="BI124" s="154">
        <f>IF(N124="nulová",J124,0)</f>
        <v>0</v>
      </c>
      <c r="BJ124" s="18" t="s">
        <v>136</v>
      </c>
      <c r="BK124" s="155">
        <f>ROUND(I124*H124,3)</f>
        <v>0</v>
      </c>
      <c r="BL124" s="18" t="s">
        <v>153</v>
      </c>
      <c r="BM124" s="153" t="s">
        <v>677</v>
      </c>
    </row>
    <row r="125" spans="1:65" s="12" customFormat="1" ht="25.9" customHeight="1">
      <c r="B125" s="130"/>
      <c r="D125" s="131" t="s">
        <v>73</v>
      </c>
      <c r="E125" s="132" t="s">
        <v>148</v>
      </c>
      <c r="F125" s="132" t="s">
        <v>678</v>
      </c>
      <c r="J125" s="133">
        <f>BK125</f>
        <v>0</v>
      </c>
      <c r="L125" s="130"/>
      <c r="M125" s="134"/>
      <c r="N125" s="135"/>
      <c r="O125" s="135"/>
      <c r="P125" s="136">
        <f>P126</f>
        <v>79.936000000000007</v>
      </c>
      <c r="Q125" s="135"/>
      <c r="R125" s="136">
        <f>R126</f>
        <v>2.3040000000000001E-2</v>
      </c>
      <c r="S125" s="135"/>
      <c r="T125" s="137">
        <f>T126</f>
        <v>0</v>
      </c>
      <c r="AR125" s="131" t="s">
        <v>147</v>
      </c>
      <c r="AT125" s="138" t="s">
        <v>73</v>
      </c>
      <c r="AU125" s="138" t="s">
        <v>74</v>
      </c>
      <c r="AY125" s="131" t="s">
        <v>128</v>
      </c>
      <c r="BK125" s="139">
        <f>BK126</f>
        <v>0</v>
      </c>
    </row>
    <row r="126" spans="1:65" s="12" customFormat="1" ht="22.9" customHeight="1">
      <c r="B126" s="130"/>
      <c r="D126" s="131" t="s">
        <v>73</v>
      </c>
      <c r="E126" s="140" t="s">
        <v>679</v>
      </c>
      <c r="F126" s="140" t="s">
        <v>680</v>
      </c>
      <c r="J126" s="141">
        <f>BK126</f>
        <v>0</v>
      </c>
      <c r="L126" s="130"/>
      <c r="M126" s="134"/>
      <c r="N126" s="135"/>
      <c r="O126" s="135"/>
      <c r="P126" s="136">
        <f>SUM(P127:P131)</f>
        <v>79.936000000000007</v>
      </c>
      <c r="Q126" s="135"/>
      <c r="R126" s="136">
        <f>SUM(R127:R131)</f>
        <v>2.3040000000000001E-2</v>
      </c>
      <c r="S126" s="135"/>
      <c r="T126" s="137">
        <f>SUM(T127:T131)</f>
        <v>0</v>
      </c>
      <c r="AR126" s="131" t="s">
        <v>147</v>
      </c>
      <c r="AT126" s="138" t="s">
        <v>73</v>
      </c>
      <c r="AU126" s="138" t="s">
        <v>82</v>
      </c>
      <c r="AY126" s="131" t="s">
        <v>128</v>
      </c>
      <c r="BK126" s="139">
        <f>SUM(BK127:BK131)</f>
        <v>0</v>
      </c>
    </row>
    <row r="127" spans="1:65" s="2" customFormat="1" ht="21.75" customHeight="1">
      <c r="A127" s="30"/>
      <c r="B127" s="142"/>
      <c r="C127" s="143" t="s">
        <v>136</v>
      </c>
      <c r="D127" s="143" t="s">
        <v>131</v>
      </c>
      <c r="E127" s="144" t="s">
        <v>681</v>
      </c>
      <c r="F127" s="145" t="s">
        <v>682</v>
      </c>
      <c r="G127" s="146" t="s">
        <v>134</v>
      </c>
      <c r="H127" s="147">
        <v>192</v>
      </c>
      <c r="I127" s="147"/>
      <c r="J127" s="147">
        <f>ROUND(I127*H127,3)</f>
        <v>0</v>
      </c>
      <c r="K127" s="148"/>
      <c r="L127" s="31"/>
      <c r="M127" s="149" t="s">
        <v>1</v>
      </c>
      <c r="N127" s="150" t="s">
        <v>40</v>
      </c>
      <c r="O127" s="151">
        <v>8.3000000000000004E-2</v>
      </c>
      <c r="P127" s="151">
        <f>O127*H127</f>
        <v>15.936</v>
      </c>
      <c r="Q127" s="151">
        <v>0</v>
      </c>
      <c r="R127" s="151">
        <f>Q127*H127</f>
        <v>0</v>
      </c>
      <c r="S127" s="151">
        <v>0</v>
      </c>
      <c r="T127" s="152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3" t="s">
        <v>455</v>
      </c>
      <c r="AT127" s="153" t="s">
        <v>131</v>
      </c>
      <c r="AU127" s="153" t="s">
        <v>136</v>
      </c>
      <c r="AY127" s="18" t="s">
        <v>128</v>
      </c>
      <c r="BE127" s="154">
        <f>IF(N127="základná",J127,0)</f>
        <v>0</v>
      </c>
      <c r="BF127" s="154">
        <f>IF(N127="znížená",J127,0)</f>
        <v>0</v>
      </c>
      <c r="BG127" s="154">
        <f>IF(N127="zákl. prenesená",J127,0)</f>
        <v>0</v>
      </c>
      <c r="BH127" s="154">
        <f>IF(N127="zníž. prenesená",J127,0)</f>
        <v>0</v>
      </c>
      <c r="BI127" s="154">
        <f>IF(N127="nulová",J127,0)</f>
        <v>0</v>
      </c>
      <c r="BJ127" s="18" t="s">
        <v>136</v>
      </c>
      <c r="BK127" s="155">
        <f>ROUND(I127*H127,3)</f>
        <v>0</v>
      </c>
      <c r="BL127" s="18" t="s">
        <v>455</v>
      </c>
      <c r="BM127" s="153" t="s">
        <v>683</v>
      </c>
    </row>
    <row r="128" spans="1:65" s="13" customFormat="1" ht="11.25">
      <c r="B128" s="156"/>
      <c r="D128" s="157" t="s">
        <v>138</v>
      </c>
      <c r="E128" s="158" t="s">
        <v>1</v>
      </c>
      <c r="F128" s="159" t="s">
        <v>684</v>
      </c>
      <c r="H128" s="160">
        <v>192</v>
      </c>
      <c r="L128" s="156"/>
      <c r="M128" s="161"/>
      <c r="N128" s="162"/>
      <c r="O128" s="162"/>
      <c r="P128" s="162"/>
      <c r="Q128" s="162"/>
      <c r="R128" s="162"/>
      <c r="S128" s="162"/>
      <c r="T128" s="163"/>
      <c r="AT128" s="158" t="s">
        <v>138</v>
      </c>
      <c r="AU128" s="158" t="s">
        <v>136</v>
      </c>
      <c r="AV128" s="13" t="s">
        <v>136</v>
      </c>
      <c r="AW128" s="13" t="s">
        <v>28</v>
      </c>
      <c r="AX128" s="13" t="s">
        <v>82</v>
      </c>
      <c r="AY128" s="158" t="s">
        <v>128</v>
      </c>
    </row>
    <row r="129" spans="1:65" s="2" customFormat="1" ht="16.5" customHeight="1">
      <c r="A129" s="30"/>
      <c r="B129" s="142"/>
      <c r="C129" s="143" t="s">
        <v>147</v>
      </c>
      <c r="D129" s="143" t="s">
        <v>131</v>
      </c>
      <c r="E129" s="144" t="s">
        <v>685</v>
      </c>
      <c r="F129" s="145" t="s">
        <v>686</v>
      </c>
      <c r="G129" s="146" t="s">
        <v>164</v>
      </c>
      <c r="H129" s="147">
        <v>128</v>
      </c>
      <c r="I129" s="147"/>
      <c r="J129" s="147">
        <f>ROUND(I129*H129,3)</f>
        <v>0</v>
      </c>
      <c r="K129" s="148"/>
      <c r="L129" s="31"/>
      <c r="M129" s="149" t="s">
        <v>1</v>
      </c>
      <c r="N129" s="150" t="s">
        <v>40</v>
      </c>
      <c r="O129" s="151">
        <v>0.5</v>
      </c>
      <c r="P129" s="151">
        <f>O129*H129</f>
        <v>64</v>
      </c>
      <c r="Q129" s="151">
        <v>0</v>
      </c>
      <c r="R129" s="151">
        <f>Q129*H129</f>
        <v>0</v>
      </c>
      <c r="S129" s="151">
        <v>0</v>
      </c>
      <c r="T129" s="152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3" t="s">
        <v>455</v>
      </c>
      <c r="AT129" s="153" t="s">
        <v>131</v>
      </c>
      <c r="AU129" s="153" t="s">
        <v>136</v>
      </c>
      <c r="AY129" s="18" t="s">
        <v>128</v>
      </c>
      <c r="BE129" s="154">
        <f>IF(N129="základná",J129,0)</f>
        <v>0</v>
      </c>
      <c r="BF129" s="154">
        <f>IF(N129="znížená",J129,0)</f>
        <v>0</v>
      </c>
      <c r="BG129" s="154">
        <f>IF(N129="zákl. prenesená",J129,0)</f>
        <v>0</v>
      </c>
      <c r="BH129" s="154">
        <f>IF(N129="zníž. prenesená",J129,0)</f>
        <v>0</v>
      </c>
      <c r="BI129" s="154">
        <f>IF(N129="nulová",J129,0)</f>
        <v>0</v>
      </c>
      <c r="BJ129" s="18" t="s">
        <v>136</v>
      </c>
      <c r="BK129" s="155">
        <f>ROUND(I129*H129,3)</f>
        <v>0</v>
      </c>
      <c r="BL129" s="18" t="s">
        <v>455</v>
      </c>
      <c r="BM129" s="153" t="s">
        <v>687</v>
      </c>
    </row>
    <row r="130" spans="1:65" s="2" customFormat="1" ht="21.75" customHeight="1">
      <c r="A130" s="30"/>
      <c r="B130" s="142"/>
      <c r="C130" s="171" t="s">
        <v>135</v>
      </c>
      <c r="D130" s="171" t="s">
        <v>148</v>
      </c>
      <c r="E130" s="172" t="s">
        <v>688</v>
      </c>
      <c r="F130" s="173" t="s">
        <v>689</v>
      </c>
      <c r="G130" s="174" t="s">
        <v>164</v>
      </c>
      <c r="H130" s="175">
        <v>128</v>
      </c>
      <c r="I130" s="175"/>
      <c r="J130" s="175">
        <f>ROUND(I130*H130,3)</f>
        <v>0</v>
      </c>
      <c r="K130" s="176"/>
      <c r="L130" s="177"/>
      <c r="M130" s="178" t="s">
        <v>1</v>
      </c>
      <c r="N130" s="179" t="s">
        <v>40</v>
      </c>
      <c r="O130" s="151">
        <v>0</v>
      </c>
      <c r="P130" s="151">
        <f>O130*H130</f>
        <v>0</v>
      </c>
      <c r="Q130" s="151">
        <v>1.8000000000000001E-4</v>
      </c>
      <c r="R130" s="151">
        <f>Q130*H130</f>
        <v>2.3040000000000001E-2</v>
      </c>
      <c r="S130" s="151">
        <v>0</v>
      </c>
      <c r="T130" s="152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3" t="s">
        <v>690</v>
      </c>
      <c r="AT130" s="153" t="s">
        <v>148</v>
      </c>
      <c r="AU130" s="153" t="s">
        <v>136</v>
      </c>
      <c r="AY130" s="18" t="s">
        <v>128</v>
      </c>
      <c r="BE130" s="154">
        <f>IF(N130="základná",J130,0)</f>
        <v>0</v>
      </c>
      <c r="BF130" s="154">
        <f>IF(N130="znížená",J130,0)</f>
        <v>0</v>
      </c>
      <c r="BG130" s="154">
        <f>IF(N130="zákl. prenesená",J130,0)</f>
        <v>0</v>
      </c>
      <c r="BH130" s="154">
        <f>IF(N130="zníž. prenesená",J130,0)</f>
        <v>0</v>
      </c>
      <c r="BI130" s="154">
        <f>IF(N130="nulová",J130,0)</f>
        <v>0</v>
      </c>
      <c r="BJ130" s="18" t="s">
        <v>136</v>
      </c>
      <c r="BK130" s="155">
        <f>ROUND(I130*H130,3)</f>
        <v>0</v>
      </c>
      <c r="BL130" s="18" t="s">
        <v>690</v>
      </c>
      <c r="BM130" s="153" t="s">
        <v>691</v>
      </c>
    </row>
    <row r="131" spans="1:65" s="2" customFormat="1" ht="21.75" customHeight="1">
      <c r="A131" s="30"/>
      <c r="B131" s="142"/>
      <c r="C131" s="143" t="s">
        <v>161</v>
      </c>
      <c r="D131" s="143" t="s">
        <v>131</v>
      </c>
      <c r="E131" s="144" t="s">
        <v>692</v>
      </c>
      <c r="F131" s="145" t="s">
        <v>693</v>
      </c>
      <c r="G131" s="146" t="s">
        <v>343</v>
      </c>
      <c r="H131" s="147">
        <v>13.035</v>
      </c>
      <c r="I131" s="147"/>
      <c r="J131" s="147">
        <f>ROUND(I131*H131,3)</f>
        <v>0</v>
      </c>
      <c r="K131" s="148"/>
      <c r="L131" s="31"/>
      <c r="M131" s="149" t="s">
        <v>1</v>
      </c>
      <c r="N131" s="150" t="s">
        <v>40</v>
      </c>
      <c r="O131" s="151">
        <v>0</v>
      </c>
      <c r="P131" s="151">
        <f>O131*H131</f>
        <v>0</v>
      </c>
      <c r="Q131" s="151">
        <v>0</v>
      </c>
      <c r="R131" s="151">
        <f>Q131*H131</f>
        <v>0</v>
      </c>
      <c r="S131" s="151">
        <v>0</v>
      </c>
      <c r="T131" s="152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3" t="s">
        <v>455</v>
      </c>
      <c r="AT131" s="153" t="s">
        <v>131</v>
      </c>
      <c r="AU131" s="153" t="s">
        <v>136</v>
      </c>
      <c r="AY131" s="18" t="s">
        <v>128</v>
      </c>
      <c r="BE131" s="154">
        <f>IF(N131="základná",J131,0)</f>
        <v>0</v>
      </c>
      <c r="BF131" s="154">
        <f>IF(N131="znížená",J131,0)</f>
        <v>0</v>
      </c>
      <c r="BG131" s="154">
        <f>IF(N131="zákl. prenesená",J131,0)</f>
        <v>0</v>
      </c>
      <c r="BH131" s="154">
        <f>IF(N131="zníž. prenesená",J131,0)</f>
        <v>0</v>
      </c>
      <c r="BI131" s="154">
        <f>IF(N131="nulová",J131,0)</f>
        <v>0</v>
      </c>
      <c r="BJ131" s="18" t="s">
        <v>136</v>
      </c>
      <c r="BK131" s="155">
        <f>ROUND(I131*H131,3)</f>
        <v>0</v>
      </c>
      <c r="BL131" s="18" t="s">
        <v>455</v>
      </c>
      <c r="BM131" s="153" t="s">
        <v>694</v>
      </c>
    </row>
    <row r="132" spans="1:65" s="12" customFormat="1" ht="25.9" customHeight="1">
      <c r="B132" s="130"/>
      <c r="D132" s="131" t="s">
        <v>73</v>
      </c>
      <c r="E132" s="132" t="s">
        <v>480</v>
      </c>
      <c r="F132" s="132" t="s">
        <v>481</v>
      </c>
      <c r="J132" s="133">
        <f>BK132</f>
        <v>0</v>
      </c>
      <c r="L132" s="130"/>
      <c r="M132" s="134"/>
      <c r="N132" s="135"/>
      <c r="O132" s="135"/>
      <c r="P132" s="136">
        <f>P133</f>
        <v>0</v>
      </c>
      <c r="Q132" s="135"/>
      <c r="R132" s="136">
        <f>R133</f>
        <v>0</v>
      </c>
      <c r="S132" s="135"/>
      <c r="T132" s="137">
        <f>T133</f>
        <v>0</v>
      </c>
      <c r="AR132" s="131" t="s">
        <v>161</v>
      </c>
      <c r="AT132" s="138" t="s">
        <v>73</v>
      </c>
      <c r="AU132" s="138" t="s">
        <v>74</v>
      </c>
      <c r="AY132" s="131" t="s">
        <v>128</v>
      </c>
      <c r="BK132" s="139">
        <f>BK133</f>
        <v>0</v>
      </c>
    </row>
    <row r="133" spans="1:65" s="2" customFormat="1" ht="16.5" customHeight="1">
      <c r="A133" s="30"/>
      <c r="B133" s="142"/>
      <c r="C133" s="143" t="s">
        <v>129</v>
      </c>
      <c r="D133" s="143" t="s">
        <v>131</v>
      </c>
      <c r="E133" s="144" t="s">
        <v>695</v>
      </c>
      <c r="F133" s="145" t="s">
        <v>696</v>
      </c>
      <c r="G133" s="146" t="s">
        <v>487</v>
      </c>
      <c r="H133" s="147">
        <v>1</v>
      </c>
      <c r="I133" s="147"/>
      <c r="J133" s="147">
        <f>ROUND(I133*H133,3)</f>
        <v>0</v>
      </c>
      <c r="K133" s="148"/>
      <c r="L133" s="31"/>
      <c r="M133" s="196" t="s">
        <v>1</v>
      </c>
      <c r="N133" s="197" t="s">
        <v>40</v>
      </c>
      <c r="O133" s="198">
        <v>0</v>
      </c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3" t="s">
        <v>488</v>
      </c>
      <c r="AT133" s="153" t="s">
        <v>131</v>
      </c>
      <c r="AU133" s="153" t="s">
        <v>82</v>
      </c>
      <c r="AY133" s="18" t="s">
        <v>128</v>
      </c>
      <c r="BE133" s="154">
        <f>IF(N133="základná",J133,0)</f>
        <v>0</v>
      </c>
      <c r="BF133" s="154">
        <f>IF(N133="znížená",J133,0)</f>
        <v>0</v>
      </c>
      <c r="BG133" s="154">
        <f>IF(N133="zákl. prenesená",J133,0)</f>
        <v>0</v>
      </c>
      <c r="BH133" s="154">
        <f>IF(N133="zníž. prenesená",J133,0)</f>
        <v>0</v>
      </c>
      <c r="BI133" s="154">
        <f>IF(N133="nulová",J133,0)</f>
        <v>0</v>
      </c>
      <c r="BJ133" s="18" t="s">
        <v>136</v>
      </c>
      <c r="BK133" s="155">
        <f>ROUND(I133*H133,3)</f>
        <v>0</v>
      </c>
      <c r="BL133" s="18" t="s">
        <v>488</v>
      </c>
      <c r="BM133" s="153" t="s">
        <v>697</v>
      </c>
    </row>
    <row r="134" spans="1:65" s="2" customFormat="1" ht="6.95" customHeight="1">
      <c r="A134" s="30"/>
      <c r="B134" s="45"/>
      <c r="C134" s="46"/>
      <c r="D134" s="46"/>
      <c r="E134" s="46"/>
      <c r="F134" s="46"/>
      <c r="G134" s="46"/>
      <c r="H134" s="46"/>
      <c r="I134" s="46"/>
      <c r="J134" s="46"/>
      <c r="K134" s="46"/>
      <c r="L134" s="31"/>
      <c r="M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</sheetData>
  <autoFilter ref="C120:K133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Rekapitulácia stavby</vt:lpstr>
      <vt:lpstr>01 - Zateplenie strechy</vt:lpstr>
      <vt:lpstr>02 - Zateplenie fasády st...</vt:lpstr>
      <vt:lpstr>03 - Výmena výplňových ko...</vt:lpstr>
      <vt:lpstr>04 - Prekládka bleskozvodu</vt:lpstr>
      <vt:lpstr>'01 - Zateplenie strechy'!Názvy_tlače</vt:lpstr>
      <vt:lpstr>'02 - Zateplenie fasády st...'!Názvy_tlače</vt:lpstr>
      <vt:lpstr>'03 - Výmena výplňových ko...'!Názvy_tlače</vt:lpstr>
      <vt:lpstr>'04 - Prekládka bleskozvodu'!Názvy_tlače</vt:lpstr>
      <vt:lpstr>'Rekapitulácia stavby'!Názvy_tlače</vt:lpstr>
      <vt:lpstr>'01 - Zateplenie strechy'!Oblasť_tlače</vt:lpstr>
      <vt:lpstr>'02 - Zateplenie fasády st...'!Oblasť_tlače</vt:lpstr>
      <vt:lpstr>'03 - Výmena výplňových ko...'!Oblasť_tlače</vt:lpstr>
      <vt:lpstr>'04 - Prekládka bleskozvodu'!Oblasť_tlače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Brečka</dc:creator>
  <cp:lastModifiedBy>Tomas Brecka</cp:lastModifiedBy>
  <cp:lastPrinted>2021-06-18T05:56:30Z</cp:lastPrinted>
  <dcterms:created xsi:type="dcterms:W3CDTF">2021-06-18T05:53:43Z</dcterms:created>
  <dcterms:modified xsi:type="dcterms:W3CDTF">2021-06-18T05:57:50Z</dcterms:modified>
</cp:coreProperties>
</file>